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filterPrivacy="1" defaultThemeVersion="124226"/>
  <xr:revisionPtr revIDLastSave="0" documentId="13_ncr:8001_{9458747A-580E-AA48-A7AC-AC9B14BD4C71}" xr6:coauthVersionLast="45" xr6:coauthVersionMax="45" xr10:uidLastSave="{00000000-0000-0000-0000-000000000000}"/>
  <bookViews>
    <workbookView xWindow="580" yWindow="2000" windowWidth="38640" windowHeight="14420" tabRatio="872" activeTab="3" xr2:uid="{00000000-000D-0000-FFFF-FFFF00000000}"/>
  </bookViews>
  <sheets>
    <sheet name="italy" sheetId="4" state="hidden" r:id="rId1"/>
    <sheet name="DIESEL ENGINES" sheetId="9" r:id="rId2"/>
    <sheet name="NATURAL GAS ENGINES" sheetId="11" r:id="rId3"/>
    <sheet name="natural gas pricing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1" l="1"/>
  <c r="D35" i="9"/>
  <c r="C36" i="11" l="1"/>
  <c r="C40" i="11"/>
  <c r="C39" i="9"/>
  <c r="C25" i="11"/>
  <c r="D25" i="11" s="1"/>
  <c r="B25" i="11"/>
  <c r="D15" i="11"/>
  <c r="C26" i="11" s="1"/>
  <c r="D26" i="11" s="1"/>
  <c r="D14" i="11"/>
  <c r="C14" i="11"/>
  <c r="C16" i="11" l="1"/>
  <c r="C17" i="11" s="1"/>
  <c r="C18" i="11" s="1"/>
  <c r="D17" i="11"/>
  <c r="D18" i="11" s="1"/>
  <c r="B25" i="9"/>
  <c r="B20" i="11" l="1"/>
  <c r="C25" i="9"/>
  <c r="D25" i="9" s="1"/>
  <c r="D15" i="9" l="1"/>
  <c r="D14" i="9"/>
  <c r="C26" i="9" l="1"/>
  <c r="D26" i="9" s="1"/>
  <c r="D17" i="9"/>
  <c r="D18" i="9" s="1"/>
  <c r="C16" i="9"/>
  <c r="C17" i="9" s="1"/>
  <c r="C18" i="9" s="1"/>
  <c r="C14" i="9"/>
  <c r="B20" i="9" l="1"/>
  <c r="N12" i="4"/>
  <c r="N11" i="4"/>
  <c r="K12" i="4"/>
  <c r="K11" i="4"/>
  <c r="K13" i="4" s="1"/>
  <c r="K14" i="4" s="1"/>
  <c r="K15" i="4" s="1"/>
  <c r="N13" i="4" l="1"/>
  <c r="N14" i="4" s="1"/>
  <c r="N15" i="4" s="1"/>
  <c r="B8" i="4"/>
  <c r="B12" i="4" s="1"/>
  <c r="B13" i="4" s="1"/>
  <c r="B14" i="4" s="1"/>
  <c r="B15" i="4" s="1"/>
  <c r="E11" i="4"/>
  <c r="H12" i="4"/>
  <c r="E12" i="4"/>
  <c r="H11" i="4"/>
  <c r="H13" i="4" l="1"/>
  <c r="H14" i="4" s="1"/>
  <c r="H15" i="4" s="1"/>
  <c r="E13" i="4"/>
  <c r="E14" i="4" s="1"/>
  <c r="E15" i="4" s="1"/>
</calcChain>
</file>

<file path=xl/sharedStrings.xml><?xml version="1.0" encoding="utf-8"?>
<sst xmlns="http://schemas.openxmlformats.org/spreadsheetml/2006/main" count="140" uniqueCount="72">
  <si>
    <t>value of green certificate /kWh</t>
  </si>
  <si>
    <t>number of green certificates</t>
  </si>
  <si>
    <t>kWe output of GM</t>
  </si>
  <si>
    <t>hours of operation</t>
  </si>
  <si>
    <t>value of power produced</t>
  </si>
  <si>
    <t>green certificate revenue per yeat</t>
  </si>
  <si>
    <t>power production revenue per year</t>
  </si>
  <si>
    <t>payback period</t>
  </si>
  <si>
    <t>total gross revenue per year</t>
  </si>
  <si>
    <t>Total net revenue per year with O&amp;M</t>
  </si>
  <si>
    <t>O&amp;M cost/year [opEX]</t>
  </si>
  <si>
    <t>cost of GM plant [capEX]</t>
  </si>
  <si>
    <t>White Certificate Model</t>
  </si>
  <si>
    <t>net kWe output of GM</t>
  </si>
  <si>
    <t>kWe fan savings (at higher FIT)</t>
  </si>
  <si>
    <t>value of power produced, (non FIT)</t>
  </si>
  <si>
    <t>fan savings per year</t>
  </si>
  <si>
    <t>internal consumption model with fan savings</t>
  </si>
  <si>
    <t>Standard full FIT model with fan savings</t>
  </si>
  <si>
    <t>kWe Fan Savings</t>
  </si>
  <si>
    <t>effective NET GM output with savings</t>
  </si>
  <si>
    <t>Fuel savings model for biogas</t>
  </si>
  <si>
    <t>Fuel savings model for veg oil</t>
  </si>
  <si>
    <t>number of white certificates</t>
  </si>
  <si>
    <t>value of white certificate /kWh</t>
  </si>
  <si>
    <t>THESE NEED TO BE UPDATED/BUILT, VERIFIED.  FUEL SAVINGS MODELS HAVE NOT BEEN ADDRESSED YET BY EW</t>
  </si>
  <si>
    <t>ICE</t>
  </si>
  <si>
    <t>O&amp;M cost/kWh:</t>
  </si>
  <si>
    <t>opEX/kWh for plant:</t>
  </si>
  <si>
    <t>FREE</t>
  </si>
  <si>
    <t>Installed capEX/kWe:</t>
  </si>
  <si>
    <t>Levelized cost per kWh production over design life:</t>
  </si>
  <si>
    <t>INPUT CELL</t>
  </si>
  <si>
    <t>CALCULATION</t>
  </si>
  <si>
    <t xml:space="preserve">Directions to use the spreadsheet calculator:  </t>
  </si>
  <si>
    <t xml:space="preserve"> </t>
  </si>
  <si>
    <r>
      <rPr>
        <b/>
        <sz val="11"/>
        <color theme="1"/>
        <rFont val="Calibri"/>
        <family val="2"/>
        <scheme val="minor"/>
      </rPr>
      <t>&lt;--</t>
    </r>
    <r>
      <rPr>
        <sz val="11"/>
        <color theme="1"/>
        <rFont val="Calibri"/>
        <family val="2"/>
        <scheme val="minor"/>
      </rPr>
      <t>You cannot type data into lighter cells.  These show calculated results.</t>
    </r>
  </si>
  <si>
    <r>
      <t>Change or update data into the dark gray cells to match your conditions</t>
    </r>
    <r>
      <rPr>
        <b/>
        <sz val="11"/>
        <rFont val="Calibri"/>
        <family val="2"/>
        <scheme val="minor"/>
      </rPr>
      <t>--&gt;</t>
    </r>
  </si>
  <si>
    <t>Nm^3/hour natural gas fuel consumption of engine @ rated Gross kWe output *</t>
  </si>
  <si>
    <t>Estimated installed plant capEX:</t>
  </si>
  <si>
    <t>Fuel cost/kWh:</t>
  </si>
  <si>
    <t>Hrs per year of operation</t>
  </si>
  <si>
    <t>Fuel consumption of engine in m^3/kWh</t>
  </si>
  <si>
    <t>Year design life for Internal Combustion Engine</t>
  </si>
  <si>
    <t>Your engine specifications will differ.  Please enter proper data.</t>
  </si>
  <si>
    <t>Cost Comparison Tool is the Confidential Property of ElectraTherm, Inc.</t>
  </si>
  <si>
    <t>Cost Comparison Tool  is the Confidential Property of ElectraTherm, Inc.</t>
  </si>
  <si>
    <t>Assumptions and values used for this comparison</t>
  </si>
  <si>
    <r>
      <rPr>
        <u/>
        <sz val="11"/>
        <color theme="1"/>
        <rFont val="Calibri"/>
        <family val="2"/>
        <scheme val="minor"/>
      </rPr>
      <t>Gross</t>
    </r>
    <r>
      <rPr>
        <sz val="11"/>
        <color theme="1"/>
        <rFont val="Calibri"/>
        <family val="2"/>
        <scheme val="minor"/>
      </rPr>
      <t xml:space="preserve"> kWe output:</t>
    </r>
  </si>
  <si>
    <t>Litre/hour diesel fuel consumption of engine @ rated Gross kWe output *</t>
  </si>
  <si>
    <t>Fuel consumption of engine in litres/kWh</t>
  </si>
  <si>
    <t xml:space="preserve">* Based on Cummins datasheet for KTA50-G*, which states fuel consumption for continuous power is 266l/hr at rated output of 1100kWm, with an estimated electrical output </t>
  </si>
  <si>
    <t>of 1025kWe based on a 93% efficient generator (mechanical input/electrical output).  Your engine specifications will differ.  Please enter proper data.</t>
  </si>
  <si>
    <t>* Based on CAT data sheet for G3516C*, which states fuel consumption for continuous power is 447Nm^3/hr at rated output of 1660kWe.  Assuming Nm^3/hr = m^3/hr</t>
  </si>
  <si>
    <t>O&amp;M costs should reflect the lifetime costs for all equipment services</t>
  </si>
  <si>
    <t>capEX should reflect the initial total installed costs</t>
  </si>
  <si>
    <t>Levelized cost does NOT reflect fuel inflation costs.  Fuel prices will likely increase over time, but waste heat will still be free.</t>
  </si>
  <si>
    <t>pounds per m^3/hr fuel consumption</t>
  </si>
  <si>
    <t>UK Cost of Power Comparison: Diesel Engines vs. POWER+ GENERATOR</t>
  </si>
  <si>
    <t>Cost per kWe installed vs. actual cost of kWh production between diesel Internal Combustion Engine (ICE) and POWER+ GENERATOR</t>
  </si>
  <si>
    <t>POWER+</t>
  </si>
  <si>
    <t>POWER+ output does not account for value of fan parasitic savings or POWER+ parasitic loads.</t>
  </si>
  <si>
    <t>20 yr total O&amp;M costs for POWER+:</t>
  </si>
  <si>
    <t>Year design life for POWER+ GENERATOR</t>
  </si>
  <si>
    <t>Average Annual POWER+ O&amp;M costs in pounds per year at 8200 hrs annual</t>
  </si>
  <si>
    <t>Cost per kWe installed vs. actual cost of kWh production between natural gas Internal Combustion Engine (ICE) and POWER+ GENERATOR</t>
  </si>
  <si>
    <t>UK Cost of Power Comparison: Natural Gas Engines vs. POWER+ GENERATOR</t>
  </si>
  <si>
    <t>POWER+ fuel is waste heat. Waste heat is free, and can have an associated cost savings for cooling.</t>
  </si>
  <si>
    <t>O&amp;M cost comparison between ICE and POWER+</t>
  </si>
  <si>
    <t>Average Annual POWER+ GENERATOR O&amp;M costs in pounds per year at 8200 hrs annual</t>
  </si>
  <si>
    <t>https://www.eia.gov/dnav/ng/ng_pri_sum_dcu_nus_m.htm</t>
  </si>
  <si>
    <t>© 2020 ElectraTherm --  Confidential Property of ElectraTherm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</si>
</sst>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_([$€-2]\ * #,##0.00_);_([$€-2]\ * \(#,##0.00\);_([$€-2]\ * &quot;-&quot;??_);_(@_)"/>
    <numFmt numFmtId="165" formatCode="_([$€-2]\ * #,##0_);_([$€-2]\ * \(#,##0\);_([$€-2]\ * &quot;-&quot;??_);_(@_)"/>
    <numFmt numFmtId="166" formatCode="_([$€-2]\ * #,##0.000_);_([$€-2]\ * \(#,##0.000\);_([$€-2]\ * &quot;-&quot;??_);_(@_)"/>
    <numFmt numFmtId="167" formatCode="0.0000"/>
    <numFmt numFmtId="168" formatCode="_-[$£-809]* #,##0.00_-;\-[$£-809]* #,##0.00_-;_-[$£-809]* &quot;-&quot;??_-;_-@_-"/>
    <numFmt numFmtId="169" formatCode="_-[$£-809]* #,##0_-;\-[$£-809]* #,##0_-;_-[$£-809]* &quot;-&quot;??_-;_-@_-"/>
    <numFmt numFmtId="170" formatCode="_-[$£-809]* #,##0.000_-;\-[$£-809]* #,##0.000_-;_-[$£-809]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rgb="FFFA7D0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AAA35"/>
        <bgColor indexed="64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/>
      <top style="double">
        <color rgb="FF3F3F3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rgb="FF3F3F3F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3F3F3F"/>
      </right>
      <top style="thin">
        <color indexed="64"/>
      </top>
      <bottom style="double">
        <color rgb="FF3F3F3F"/>
      </bottom>
      <diagonal/>
    </border>
    <border>
      <left style="double">
        <color rgb="FF3F3F3F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thin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/>
      <right style="medium">
        <color rgb="FF3F3F3F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44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9">
    <xf numFmtId="0" fontId="0" fillId="0" borderId="0" xfId="0"/>
    <xf numFmtId="0" fontId="2" fillId="3" borderId="2" xfId="2"/>
    <xf numFmtId="2" fontId="1" fillId="2" borderId="1" xfId="1" applyNumberFormat="1"/>
    <xf numFmtId="164" fontId="2" fillId="3" borderId="2" xfId="2" applyNumberFormat="1"/>
    <xf numFmtId="165" fontId="2" fillId="3" borderId="2" xfId="2" applyNumberFormat="1"/>
    <xf numFmtId="165" fontId="1" fillId="2" borderId="1" xfId="1" applyNumberFormat="1"/>
    <xf numFmtId="166" fontId="2" fillId="3" borderId="2" xfId="2" applyNumberFormat="1"/>
    <xf numFmtId="165" fontId="2" fillId="3" borderId="2" xfId="2" applyNumberFormat="1" applyAlignment="1">
      <alignment horizontal="right"/>
    </xf>
    <xf numFmtId="0" fontId="2" fillId="3" borderId="2" xfId="2" applyAlignment="1">
      <alignment horizontal="right"/>
    </xf>
    <xf numFmtId="166" fontId="2" fillId="3" borderId="2" xfId="2" applyNumberFormat="1" applyAlignment="1">
      <alignment horizontal="right"/>
    </xf>
    <xf numFmtId="164" fontId="2" fillId="3" borderId="2" xfId="2" applyNumberFormat="1" applyAlignment="1">
      <alignment horizontal="right"/>
    </xf>
    <xf numFmtId="165" fontId="1" fillId="2" borderId="1" xfId="1" applyNumberFormat="1" applyAlignment="1">
      <alignment horizontal="right"/>
    </xf>
    <xf numFmtId="2" fontId="1" fillId="2" borderId="1" xfId="1" applyNumberFormat="1" applyAlignment="1">
      <alignment horizontal="right"/>
    </xf>
    <xf numFmtId="0" fontId="0" fillId="0" borderId="3" xfId="0" applyBorder="1"/>
    <xf numFmtId="165" fontId="2" fillId="3" borderId="5" xfId="2" applyNumberForma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165" fontId="1" fillId="2" borderId="9" xfId="1" applyNumberFormat="1" applyBorder="1" applyAlignment="1">
      <alignment horizontal="right"/>
    </xf>
    <xf numFmtId="0" fontId="0" fillId="0" borderId="14" xfId="0" applyBorder="1"/>
    <xf numFmtId="0" fontId="4" fillId="0" borderId="0" xfId="0" applyFont="1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16" xfId="0" applyBorder="1"/>
    <xf numFmtId="0" fontId="0" fillId="0" borderId="10" xfId="0" applyBorder="1"/>
    <xf numFmtId="0" fontId="0" fillId="0" borderId="17" xfId="0" applyBorder="1"/>
    <xf numFmtId="0" fontId="0" fillId="0" borderId="14" xfId="0" applyBorder="1" applyAlignment="1">
      <alignment horizontal="center"/>
    </xf>
    <xf numFmtId="0" fontId="9" fillId="0" borderId="0" xfId="0" applyFont="1" applyBorder="1" applyAlignment="1">
      <alignment vertical="center"/>
    </xf>
    <xf numFmtId="0" fontId="2" fillId="3" borderId="2" xfId="2" applyBorder="1" applyProtection="1">
      <protection locked="0"/>
    </xf>
    <xf numFmtId="44" fontId="2" fillId="3" borderId="2" xfId="3" quotePrefix="1" applyFont="1" applyFill="1" applyBorder="1" applyAlignment="1" applyProtection="1">
      <alignment horizontal="center"/>
    </xf>
    <xf numFmtId="0" fontId="7" fillId="0" borderId="14" xfId="0" applyFont="1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15" xfId="0" applyBorder="1"/>
    <xf numFmtId="0" fontId="4" fillId="0" borderId="2" xfId="2" applyFont="1" applyFill="1" applyBorder="1" applyProtection="1"/>
    <xf numFmtId="0" fontId="0" fillId="0" borderId="0" xfId="0" quotePrefix="1" applyBorder="1" applyAlignment="1">
      <alignment horizontal="left"/>
    </xf>
    <xf numFmtId="0" fontId="2" fillId="4" borderId="0" xfId="2" applyFill="1" applyBorder="1"/>
    <xf numFmtId="0" fontId="1" fillId="4" borderId="0" xfId="1" applyFill="1" applyBorder="1"/>
    <xf numFmtId="0" fontId="0" fillId="0" borderId="15" xfId="0" quotePrefix="1" applyBorder="1" applyAlignment="1">
      <alignment horizontal="left"/>
    </xf>
    <xf numFmtId="0" fontId="5" fillId="0" borderId="16" xfId="0" applyFont="1" applyBorder="1" applyAlignment="1">
      <alignment horizontal="right"/>
    </xf>
    <xf numFmtId="0" fontId="0" fillId="0" borderId="10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6" xfId="0" applyBorder="1" applyAlignment="1">
      <alignment vertical="center"/>
    </xf>
    <xf numFmtId="0" fontId="9" fillId="0" borderId="0" xfId="0" applyFont="1" applyBorder="1"/>
    <xf numFmtId="0" fontId="0" fillId="0" borderId="23" xfId="0" applyBorder="1"/>
    <xf numFmtId="0" fontId="0" fillId="0" borderId="24" xfId="0" applyBorder="1"/>
    <xf numFmtId="0" fontId="1" fillId="2" borderId="1" xfId="1"/>
    <xf numFmtId="0" fontId="5" fillId="0" borderId="14" xfId="0" applyFont="1" applyBorder="1" applyAlignment="1">
      <alignment horizontal="right"/>
    </xf>
    <xf numFmtId="167" fontId="1" fillId="2" borderId="1" xfId="1" applyNumberFormat="1" applyBorder="1" applyProtection="1"/>
    <xf numFmtId="0" fontId="2" fillId="4" borderId="10" xfId="2" applyFill="1" applyBorder="1"/>
    <xf numFmtId="0" fontId="1" fillId="4" borderId="10" xfId="1" applyFill="1" applyBorder="1"/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Border="1"/>
    <xf numFmtId="0" fontId="0" fillId="0" borderId="15" xfId="0" applyBorder="1"/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0" xfId="0" applyBorder="1"/>
    <xf numFmtId="44" fontId="2" fillId="3" borderId="31" xfId="3" quotePrefix="1" applyFont="1" applyFill="1" applyBorder="1" applyAlignment="1" applyProtection="1">
      <alignment horizontal="center"/>
    </xf>
    <xf numFmtId="0" fontId="0" fillId="0" borderId="0" xfId="0" applyBorder="1"/>
    <xf numFmtId="0" fontId="0" fillId="0" borderId="15" xfId="0" applyBorder="1"/>
    <xf numFmtId="168" fontId="1" fillId="2" borderId="30" xfId="1" applyNumberFormat="1" applyBorder="1" applyAlignment="1" applyProtection="1">
      <alignment horizontal="center"/>
    </xf>
    <xf numFmtId="168" fontId="1" fillId="2" borderId="29" xfId="3" applyNumberFormat="1" applyFont="1" applyFill="1" applyBorder="1" applyAlignment="1" applyProtection="1">
      <alignment horizontal="center"/>
    </xf>
    <xf numFmtId="168" fontId="1" fillId="2" borderId="29" xfId="1" applyNumberFormat="1" applyFont="1" applyBorder="1" applyAlignment="1" applyProtection="1">
      <alignment horizontal="center"/>
    </xf>
    <xf numFmtId="168" fontId="1" fillId="2" borderId="29" xfId="1" applyNumberFormat="1" applyBorder="1" applyAlignment="1" applyProtection="1">
      <alignment horizontal="center"/>
    </xf>
    <xf numFmtId="168" fontId="2" fillId="3" borderId="2" xfId="3" applyNumberFormat="1" applyFont="1" applyFill="1" applyBorder="1" applyProtection="1">
      <protection locked="0"/>
    </xf>
    <xf numFmtId="169" fontId="2" fillId="3" borderId="26" xfId="3" applyNumberFormat="1" applyFont="1" applyFill="1" applyBorder="1" applyAlignment="1" applyProtection="1">
      <alignment horizontal="center"/>
      <protection locked="0"/>
    </xf>
    <xf numFmtId="169" fontId="2" fillId="3" borderId="27" xfId="2" applyNumberFormat="1" applyBorder="1" applyAlignment="1" applyProtection="1">
      <alignment horizontal="center"/>
      <protection locked="0"/>
    </xf>
    <xf numFmtId="169" fontId="1" fillId="2" borderId="1" xfId="1" applyNumberFormat="1" applyBorder="1" applyProtection="1"/>
    <xf numFmtId="168" fontId="1" fillId="2" borderId="1" xfId="1" applyNumberFormat="1" applyProtection="1"/>
    <xf numFmtId="168" fontId="1" fillId="2" borderId="1" xfId="1" applyNumberFormat="1" applyBorder="1" applyAlignment="1" applyProtection="1">
      <alignment horizontal="center"/>
    </xf>
    <xf numFmtId="168" fontId="1" fillId="2" borderId="1" xfId="1" applyNumberFormat="1" applyFont="1" applyBorder="1" applyAlignment="1" applyProtection="1">
      <alignment horizontal="center"/>
    </xf>
    <xf numFmtId="168" fontId="1" fillId="2" borderId="1" xfId="3" applyNumberFormat="1" applyFont="1" applyFill="1" applyBorder="1" applyAlignment="1" applyProtection="1">
      <alignment horizontal="center"/>
    </xf>
    <xf numFmtId="169" fontId="2" fillId="3" borderId="2" xfId="3" applyNumberFormat="1" applyFont="1" applyFill="1" applyBorder="1" applyAlignment="1" applyProtection="1">
      <alignment horizontal="center"/>
      <protection locked="0"/>
    </xf>
    <xf numFmtId="169" fontId="2" fillId="3" borderId="2" xfId="2" applyNumberFormat="1" applyBorder="1" applyAlignment="1" applyProtection="1">
      <alignment horizontal="center"/>
      <protection locked="0"/>
    </xf>
    <xf numFmtId="170" fontId="2" fillId="3" borderId="28" xfId="3" applyNumberFormat="1" applyFont="1" applyFill="1" applyBorder="1" applyAlignment="1" applyProtection="1">
      <alignment horizontal="center"/>
      <protection locked="0"/>
    </xf>
    <xf numFmtId="168" fontId="10" fillId="2" borderId="1" xfId="1" applyNumberFormat="1" applyFont="1" applyBorder="1" applyAlignment="1" applyProtection="1">
      <alignment horizontal="center" vertical="center"/>
    </xf>
    <xf numFmtId="168" fontId="10" fillId="2" borderId="32" xfId="1" applyNumberFormat="1" applyFont="1" applyBorder="1" applyAlignment="1" applyProtection="1">
      <alignment horizontal="center" vertical="center"/>
    </xf>
    <xf numFmtId="168" fontId="10" fillId="2" borderId="33" xfId="1" applyNumberFormat="1" applyFont="1" applyBorder="1" applyAlignment="1" applyProtection="1">
      <alignment horizontal="center" vertical="center"/>
    </xf>
    <xf numFmtId="170" fontId="2" fillId="3" borderId="2" xfId="3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169" fontId="2" fillId="3" borderId="2" xfId="3" applyNumberFormat="1" applyFont="1" applyFill="1" applyBorder="1" applyProtection="1">
      <protection locked="0"/>
    </xf>
    <xf numFmtId="0" fontId="2" fillId="3" borderId="28" xfId="2" applyBorder="1" applyAlignment="1" applyProtection="1">
      <alignment horizontal="right"/>
      <protection locked="0"/>
    </xf>
    <xf numFmtId="0" fontId="2" fillId="3" borderId="2" xfId="2" applyAlignment="1" applyProtection="1">
      <alignment horizontal="right"/>
      <protection locked="0"/>
    </xf>
    <xf numFmtId="0" fontId="2" fillId="3" borderId="2" xfId="2" applyBorder="1" applyAlignment="1" applyProtection="1">
      <alignment horizontal="right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11" fillId="5" borderId="16" xfId="0" applyFont="1" applyFill="1" applyBorder="1" applyAlignment="1">
      <alignment horizontal="center" vertical="top" wrapText="1"/>
    </xf>
    <xf numFmtId="0" fontId="11" fillId="5" borderId="10" xfId="0" applyFont="1" applyFill="1" applyBorder="1" applyAlignment="1">
      <alignment horizontal="center" vertical="top" wrapText="1"/>
    </xf>
    <xf numFmtId="0" fontId="11" fillId="5" borderId="17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left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9" fillId="0" borderId="22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34" xfId="0" applyFont="1" applyBorder="1" applyAlignment="1" applyProtection="1">
      <alignment horizontal="left" vertical="center" wrapText="1"/>
    </xf>
    <xf numFmtId="0" fontId="9" fillId="0" borderId="3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0" fillId="0" borderId="22" xfId="0" applyBorder="1"/>
    <xf numFmtId="0" fontId="0" fillId="0" borderId="0" xfId="0" applyBorder="1"/>
    <xf numFmtId="0" fontId="0" fillId="0" borderId="15" xfId="0" applyBorder="1"/>
    <xf numFmtId="0" fontId="13" fillId="0" borderId="0" xfId="4" applyAlignment="1">
      <alignment horizontal="left"/>
    </xf>
    <xf numFmtId="0" fontId="0" fillId="0" borderId="0" xfId="0" applyAlignment="1">
      <alignment horizontal="left"/>
    </xf>
    <xf numFmtId="0" fontId="14" fillId="6" borderId="12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6" fillId="6" borderId="14" xfId="0" applyFont="1" applyFill="1" applyBorder="1"/>
    <xf numFmtId="0" fontId="16" fillId="6" borderId="0" xfId="0" applyFont="1" applyFill="1" applyBorder="1"/>
    <xf numFmtId="0" fontId="16" fillId="6" borderId="15" xfId="0" applyFont="1" applyFill="1" applyBorder="1"/>
    <xf numFmtId="0" fontId="16" fillId="6" borderId="14" xfId="0" applyFont="1" applyFill="1" applyBorder="1" applyAlignment="1">
      <alignment horizontal="left"/>
    </xf>
    <xf numFmtId="0" fontId="16" fillId="6" borderId="0" xfId="0" applyFont="1" applyFill="1" applyBorder="1" applyAlignment="1">
      <alignment horizontal="left"/>
    </xf>
    <xf numFmtId="0" fontId="16" fillId="6" borderId="15" xfId="0" applyFont="1" applyFill="1" applyBorder="1" applyAlignment="1">
      <alignment horizontal="left"/>
    </xf>
    <xf numFmtId="0" fontId="2" fillId="6" borderId="16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</cellXfs>
  <cellStyles count="5">
    <cellStyle name="Calculation" xfId="1" builtinId="22"/>
    <cellStyle name="Check Cell" xfId="2" builtinId="23"/>
    <cellStyle name="Currency" xfId="3" builtinId="4"/>
    <cellStyle name="Hyperlink" xfId="4" builtinId="8"/>
    <cellStyle name="Normal" xfId="0" builtinId="0"/>
  </cellStyles>
  <dxfs count="0"/>
  <tableStyles count="0" defaultTableStyle="TableStyleMedium2" defaultPivotStyle="PivotStyleMedium9"/>
  <colors>
    <mruColors>
      <color rgb="FF3AAA35"/>
      <color rgb="FF007033"/>
      <color rgb="FFFEF9D6"/>
      <color rgb="FFCCFFCC"/>
      <color rgb="FFFFDDDF"/>
      <color rgb="FFFFE7E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53295</xdr:rowOff>
    </xdr:from>
    <xdr:to>
      <xdr:col>1</xdr:col>
      <xdr:colOff>2798350</xdr:colOff>
      <xdr:row>1</xdr:row>
      <xdr:rowOff>771524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253320"/>
          <a:ext cx="2579275" cy="7182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1</xdr:row>
      <xdr:rowOff>57150</xdr:rowOff>
    </xdr:from>
    <xdr:to>
      <xdr:col>1</xdr:col>
      <xdr:colOff>3036475</xdr:colOff>
      <xdr:row>1</xdr:row>
      <xdr:rowOff>775379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257175"/>
          <a:ext cx="2579275" cy="7182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457200</xdr:colOff>
      <xdr:row>4</xdr:row>
      <xdr:rowOff>123825</xdr:rowOff>
    </xdr:from>
    <xdr:to>
      <xdr:col>28</xdr:col>
      <xdr:colOff>37162</xdr:colOff>
      <xdr:row>33</xdr:row>
      <xdr:rowOff>161230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01200" y="885825"/>
          <a:ext cx="7504762" cy="5561905"/>
        </a:xfrm>
        <a:prstGeom prst="rect">
          <a:avLst/>
        </a:prstGeom>
      </xdr:spPr>
    </xdr:pic>
    <xdr:clientData/>
  </xdr:twoCellAnchor>
  <xdr:twoCellAnchor>
    <xdr:from>
      <xdr:col>18</xdr:col>
      <xdr:colOff>495300</xdr:colOff>
      <xdr:row>15</xdr:row>
      <xdr:rowOff>133349</xdr:rowOff>
    </xdr:from>
    <xdr:to>
      <xdr:col>25</xdr:col>
      <xdr:colOff>552450</xdr:colOff>
      <xdr:row>21</xdr:row>
      <xdr:rowOff>161924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68100" y="2990849"/>
          <a:ext cx="4324350" cy="1171575"/>
        </a:xfrm>
        <a:prstGeom prst="wedgeEllipseCallout">
          <a:avLst>
            <a:gd name="adj1" fmla="val -36031"/>
            <a:gd name="adj2" fmla="val 14664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divide this number by</a:t>
          </a:r>
          <a:r>
            <a:rPr lang="en-US" sz="1100" baseline="0"/>
            <a:t> the engine efficiency to get the effective natural gas cost per electrical kWh.  for example, if the engine  is 40% efficient, divide  by 0.4</a:t>
          </a:r>
          <a:endParaRPr lang="en-US" sz="1100"/>
        </a:p>
      </xdr:txBody>
    </xdr:sp>
    <xdr:clientData/>
  </xdr:twoCellAnchor>
  <xdr:twoCellAnchor editAs="oneCell">
    <xdr:from>
      <xdr:col>0</xdr:col>
      <xdr:colOff>190500</xdr:colOff>
      <xdr:row>4</xdr:row>
      <xdr:rowOff>180975</xdr:rowOff>
    </xdr:from>
    <xdr:to>
      <xdr:col>15</xdr:col>
      <xdr:colOff>284595</xdr:colOff>
      <xdr:row>19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67957"/>
        <a:stretch/>
      </xdr:blipFill>
      <xdr:spPr>
        <a:xfrm>
          <a:off x="190500" y="942975"/>
          <a:ext cx="10190595" cy="2828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19</xdr:row>
      <xdr:rowOff>139700</xdr:rowOff>
    </xdr:from>
    <xdr:to>
      <xdr:col>15</xdr:col>
      <xdr:colOff>276860</xdr:colOff>
      <xdr:row>62</xdr:row>
      <xdr:rowOff>104648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75CAD79-D5C2-D04F-91E2-44B42A883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3759200"/>
          <a:ext cx="10195560" cy="8156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eia.gov/dnav/ng/ng_pri_sum_dcu_nus_m.htm" TargetMode="External"/><Relationship Id="rId1" Type="http://schemas.openxmlformats.org/officeDocument/2006/relationships/hyperlink" Target="https://www.eia.gov/dnav/ng/ng_pri_sum_dcu_nus_m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8"/>
  <sheetViews>
    <sheetView showGridLines="0" workbookViewId="0">
      <selection activeCell="F21" sqref="F21"/>
    </sheetView>
  </sheetViews>
  <sheetFormatPr baseColWidth="10" defaultColWidth="8.83203125" defaultRowHeight="15" x14ac:dyDescent="0.2"/>
  <cols>
    <col min="1" max="1" width="2.5" customWidth="1"/>
    <col min="2" max="2" width="10.5" bestFit="1" customWidth="1"/>
    <col min="3" max="3" width="34.6640625" bestFit="1" customWidth="1"/>
    <col min="4" max="4" width="2.5" customWidth="1"/>
    <col min="5" max="5" width="10.5" bestFit="1" customWidth="1"/>
    <col min="6" max="6" width="34.6640625" bestFit="1" customWidth="1"/>
    <col min="7" max="7" width="2.1640625" customWidth="1"/>
    <col min="8" max="8" width="10.5" bestFit="1" customWidth="1"/>
    <col min="9" max="9" width="34.6640625" bestFit="1" customWidth="1"/>
    <col min="10" max="10" width="2.33203125" customWidth="1"/>
    <col min="11" max="11" width="10.5" bestFit="1" customWidth="1"/>
    <col min="12" max="12" width="34.6640625" bestFit="1" customWidth="1"/>
    <col min="13" max="13" width="2" customWidth="1"/>
    <col min="14" max="14" width="10.5" bestFit="1" customWidth="1"/>
    <col min="15" max="15" width="34.6640625" bestFit="1" customWidth="1"/>
  </cols>
  <sheetData>
    <row r="2" spans="2:15" x14ac:dyDescent="0.2">
      <c r="B2" s="87" t="s">
        <v>18</v>
      </c>
      <c r="C2" s="87"/>
      <c r="E2" s="87" t="s">
        <v>17</v>
      </c>
      <c r="F2" s="87"/>
      <c r="H2" s="87" t="s">
        <v>12</v>
      </c>
      <c r="I2" s="87"/>
      <c r="K2" s="87" t="s">
        <v>21</v>
      </c>
      <c r="L2" s="87"/>
      <c r="N2" s="87" t="s">
        <v>22</v>
      </c>
      <c r="O2" s="87"/>
    </row>
    <row r="3" spans="2:15" ht="16" thickBot="1" x14ac:dyDescent="0.25"/>
    <row r="4" spans="2:15" ht="17" thickTop="1" thickBot="1" x14ac:dyDescent="0.25">
      <c r="B4" s="7">
        <v>3900</v>
      </c>
      <c r="C4" s="13" t="s">
        <v>10</v>
      </c>
      <c r="E4" s="7">
        <v>3900</v>
      </c>
      <c r="F4" s="13" t="s">
        <v>10</v>
      </c>
      <c r="H4" s="4">
        <v>3900</v>
      </c>
      <c r="I4" s="13" t="s">
        <v>10</v>
      </c>
      <c r="K4" s="4">
        <v>3900</v>
      </c>
      <c r="L4" s="13" t="s">
        <v>10</v>
      </c>
      <c r="N4" s="4">
        <v>3900</v>
      </c>
      <c r="O4" s="13" t="s">
        <v>10</v>
      </c>
    </row>
    <row r="5" spans="2:15" ht="17" thickTop="1" thickBot="1" x14ac:dyDescent="0.25">
      <c r="B5" s="14">
        <v>300000</v>
      </c>
      <c r="C5" s="15" t="s">
        <v>11</v>
      </c>
      <c r="E5" s="7">
        <v>300000</v>
      </c>
      <c r="F5" s="13" t="s">
        <v>11</v>
      </c>
      <c r="H5" s="4">
        <v>300000</v>
      </c>
      <c r="I5" s="13" t="s">
        <v>11</v>
      </c>
      <c r="K5" s="4">
        <v>300000</v>
      </c>
      <c r="L5" s="13" t="s">
        <v>11</v>
      </c>
      <c r="N5" s="4">
        <v>300000</v>
      </c>
      <c r="O5" s="13" t="s">
        <v>11</v>
      </c>
    </row>
    <row r="6" spans="2:15" ht="17" thickTop="1" thickBot="1" x14ac:dyDescent="0.25">
      <c r="B6" s="8">
        <v>12</v>
      </c>
      <c r="C6" s="17" t="s">
        <v>19</v>
      </c>
      <c r="E6" s="8">
        <v>12</v>
      </c>
      <c r="F6" s="13" t="s">
        <v>14</v>
      </c>
      <c r="H6" s="1">
        <v>2</v>
      </c>
      <c r="I6" s="13" t="s">
        <v>23</v>
      </c>
      <c r="K6" s="1">
        <v>2</v>
      </c>
      <c r="L6" s="13" t="s">
        <v>1</v>
      </c>
      <c r="N6" s="1">
        <v>2</v>
      </c>
      <c r="O6" s="13" t="s">
        <v>1</v>
      </c>
    </row>
    <row r="7" spans="2:15" ht="17" thickTop="1" thickBot="1" x14ac:dyDescent="0.25">
      <c r="B7" s="8">
        <v>35</v>
      </c>
      <c r="C7" s="18" t="s">
        <v>13</v>
      </c>
      <c r="E7" s="9">
        <v>0.28000000000000003</v>
      </c>
      <c r="F7" s="13" t="s">
        <v>0</v>
      </c>
      <c r="H7" s="6">
        <v>0.03</v>
      </c>
      <c r="I7" s="13" t="s">
        <v>24</v>
      </c>
      <c r="K7" s="6">
        <v>0.03</v>
      </c>
      <c r="L7" s="13" t="s">
        <v>0</v>
      </c>
      <c r="N7" s="6">
        <v>0.03</v>
      </c>
      <c r="O7" s="13" t="s">
        <v>0</v>
      </c>
    </row>
    <row r="8" spans="2:15" ht="17" thickTop="1" thickBot="1" x14ac:dyDescent="0.25">
      <c r="B8" s="17">
        <f>B6+B7</f>
        <v>47</v>
      </c>
      <c r="C8" s="17" t="s">
        <v>20</v>
      </c>
      <c r="E8" s="8">
        <v>35</v>
      </c>
      <c r="F8" s="13" t="s">
        <v>2</v>
      </c>
      <c r="H8" s="1">
        <v>50</v>
      </c>
      <c r="I8" s="13" t="s">
        <v>2</v>
      </c>
      <c r="K8" s="1">
        <v>50</v>
      </c>
      <c r="L8" s="13" t="s">
        <v>2</v>
      </c>
      <c r="N8" s="1">
        <v>50</v>
      </c>
      <c r="O8" s="13" t="s">
        <v>2</v>
      </c>
    </row>
    <row r="9" spans="2:15" ht="17" thickTop="1" thickBot="1" x14ac:dyDescent="0.25">
      <c r="B9" s="8">
        <v>8500</v>
      </c>
      <c r="C9" s="16" t="s">
        <v>3</v>
      </c>
      <c r="E9" s="8">
        <v>8500</v>
      </c>
      <c r="F9" s="13" t="s">
        <v>3</v>
      </c>
      <c r="H9" s="1">
        <v>8500</v>
      </c>
      <c r="I9" s="13" t="s">
        <v>3</v>
      </c>
      <c r="K9" s="1">
        <v>8500</v>
      </c>
      <c r="L9" s="13" t="s">
        <v>3</v>
      </c>
      <c r="N9" s="1">
        <v>8500</v>
      </c>
      <c r="O9" s="13" t="s">
        <v>3</v>
      </c>
    </row>
    <row r="10" spans="2:15" ht="17" thickTop="1" thickBot="1" x14ac:dyDescent="0.25">
      <c r="B10" s="10">
        <v>0.28000000000000003</v>
      </c>
      <c r="C10" s="13" t="s">
        <v>4</v>
      </c>
      <c r="E10" s="10">
        <v>0.17</v>
      </c>
      <c r="F10" s="13" t="s">
        <v>15</v>
      </c>
      <c r="H10" s="3">
        <v>0.1</v>
      </c>
      <c r="I10" s="13" t="s">
        <v>4</v>
      </c>
      <c r="K10" s="3">
        <v>0.1</v>
      </c>
      <c r="L10" s="13" t="s">
        <v>4</v>
      </c>
      <c r="N10" s="3">
        <v>0.1</v>
      </c>
      <c r="O10" s="13" t="s">
        <v>4</v>
      </c>
    </row>
    <row r="11" spans="2:15" ht="16" thickTop="1" x14ac:dyDescent="0.2">
      <c r="B11" s="19"/>
      <c r="C11" s="13"/>
      <c r="E11" s="11">
        <f>E6*E9*E7</f>
        <v>28560.000000000004</v>
      </c>
      <c r="F11" s="13" t="s">
        <v>16</v>
      </c>
      <c r="H11" s="5">
        <f>H6*H8*H9*H7</f>
        <v>25500</v>
      </c>
      <c r="I11" s="13" t="s">
        <v>5</v>
      </c>
      <c r="K11" s="5">
        <f>K6*K8*K9*K7</f>
        <v>25500</v>
      </c>
      <c r="L11" s="13" t="s">
        <v>5</v>
      </c>
      <c r="N11" s="5">
        <f>N6*N8*N9*N7</f>
        <v>25500</v>
      </c>
      <c r="O11" s="13" t="s">
        <v>5</v>
      </c>
    </row>
    <row r="12" spans="2:15" x14ac:dyDescent="0.2">
      <c r="B12" s="11">
        <f>B8*B9*B10</f>
        <v>111860.00000000001</v>
      </c>
      <c r="C12" s="13" t="s">
        <v>6</v>
      </c>
      <c r="E12" s="11">
        <f>E8*E9*E10</f>
        <v>50575</v>
      </c>
      <c r="F12" s="13" t="s">
        <v>6</v>
      </c>
      <c r="H12" s="5">
        <f>H8*H9*H10</f>
        <v>42500</v>
      </c>
      <c r="I12" s="13" t="s">
        <v>6</v>
      </c>
      <c r="K12" s="5">
        <f>K8*K9*K10</f>
        <v>42500</v>
      </c>
      <c r="L12" s="13" t="s">
        <v>6</v>
      </c>
      <c r="N12" s="5">
        <f>N8*N9*N10</f>
        <v>42500</v>
      </c>
      <c r="O12" s="13" t="s">
        <v>6</v>
      </c>
    </row>
    <row r="13" spans="2:15" x14ac:dyDescent="0.2">
      <c r="B13" s="11">
        <f>B11+B12</f>
        <v>111860.00000000001</v>
      </c>
      <c r="C13" s="13" t="s">
        <v>8</v>
      </c>
      <c r="E13" s="11">
        <f>E11+E12</f>
        <v>79135</v>
      </c>
      <c r="F13" s="13" t="s">
        <v>8</v>
      </c>
      <c r="H13" s="5">
        <f>H11+H12</f>
        <v>68000</v>
      </c>
      <c r="I13" s="13" t="s">
        <v>8</v>
      </c>
      <c r="K13" s="5">
        <f>K11+K12</f>
        <v>68000</v>
      </c>
      <c r="L13" s="13" t="s">
        <v>8</v>
      </c>
      <c r="N13" s="5">
        <f>N11+N12</f>
        <v>68000</v>
      </c>
      <c r="O13" s="13" t="s">
        <v>8</v>
      </c>
    </row>
    <row r="14" spans="2:15" x14ac:dyDescent="0.2">
      <c r="B14" s="11">
        <f>B13-B4</f>
        <v>107960.00000000001</v>
      </c>
      <c r="C14" s="13" t="s">
        <v>9</v>
      </c>
      <c r="E14" s="11">
        <f>E13-E4</f>
        <v>75235</v>
      </c>
      <c r="F14" s="13" t="s">
        <v>9</v>
      </c>
      <c r="H14" s="5">
        <f>H13-H4</f>
        <v>64100</v>
      </c>
      <c r="I14" s="13" t="s">
        <v>9</v>
      </c>
      <c r="K14" s="5">
        <f>K13-K4</f>
        <v>64100</v>
      </c>
      <c r="L14" s="13" t="s">
        <v>9</v>
      </c>
      <c r="N14" s="5">
        <f>N13-N4</f>
        <v>64100</v>
      </c>
      <c r="O14" s="13" t="s">
        <v>9</v>
      </c>
    </row>
    <row r="15" spans="2:15" x14ac:dyDescent="0.2">
      <c r="B15" s="12">
        <f>B5/B14</f>
        <v>2.7788069655427932</v>
      </c>
      <c r="C15" s="13" t="s">
        <v>7</v>
      </c>
      <c r="E15" s="12">
        <f>E5/E14</f>
        <v>3.9875058151126472</v>
      </c>
      <c r="F15" s="13" t="s">
        <v>7</v>
      </c>
      <c r="H15" s="2">
        <f>H5/H14</f>
        <v>4.6801872074882995</v>
      </c>
      <c r="I15" s="13" t="s">
        <v>7</v>
      </c>
      <c r="K15" s="2">
        <f>K5/K14</f>
        <v>4.6801872074882995</v>
      </c>
      <c r="L15" s="13" t="s">
        <v>7</v>
      </c>
      <c r="N15" s="2">
        <f>N5/N14</f>
        <v>4.6801872074882995</v>
      </c>
      <c r="O15" s="13" t="s">
        <v>7</v>
      </c>
    </row>
    <row r="17" spans="5:15" x14ac:dyDescent="0.2">
      <c r="H17" s="87" t="s">
        <v>25</v>
      </c>
      <c r="I17" s="87"/>
      <c r="J17" s="87"/>
      <c r="K17" s="87"/>
      <c r="L17" s="87"/>
      <c r="M17" s="87"/>
      <c r="N17" s="87"/>
      <c r="O17" s="87"/>
    </row>
    <row r="18" spans="5:15" ht="104.25" customHeight="1" x14ac:dyDescent="0.2">
      <c r="E18" s="86"/>
      <c r="F18" s="86"/>
      <c r="G18" s="86"/>
      <c r="H18" s="86"/>
      <c r="I18" s="86"/>
    </row>
  </sheetData>
  <mergeCells count="7">
    <mergeCell ref="E18:I18"/>
    <mergeCell ref="B2:C2"/>
    <mergeCell ref="K2:L2"/>
    <mergeCell ref="N2:O2"/>
    <mergeCell ref="H17:O17"/>
    <mergeCell ref="E2:F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7"/>
  <sheetViews>
    <sheetView showGridLines="0" zoomScaleNormal="100" workbookViewId="0">
      <selection activeCell="K41" sqref="K41"/>
    </sheetView>
  </sheetViews>
  <sheetFormatPr baseColWidth="10" defaultColWidth="0" defaultRowHeight="15" zeroHeight="1" x14ac:dyDescent="0.2"/>
  <cols>
    <col min="1" max="1" width="9.1640625" customWidth="1"/>
    <col min="2" max="2" width="67.6640625" customWidth="1"/>
    <col min="3" max="3" width="16.33203125" bestFit="1" customWidth="1"/>
    <col min="4" max="4" width="13.5" customWidth="1"/>
    <col min="5" max="5" width="10.5" customWidth="1"/>
    <col min="6" max="8" width="9.1640625" customWidth="1"/>
    <col min="9" max="9" width="14.33203125" bestFit="1" customWidth="1"/>
    <col min="10" max="10" width="16" customWidth="1"/>
    <col min="11" max="11" width="9.1640625" customWidth="1"/>
    <col min="12" max="16384" width="9.1640625" hidden="1"/>
  </cols>
  <sheetData>
    <row r="1" spans="2:12" s="31" customFormat="1" ht="16" thickBot="1" x14ac:dyDescent="0.25"/>
    <row r="2" spans="2:12" s="31" customFormat="1" ht="65" customHeight="1" thickBot="1" x14ac:dyDescent="0.25">
      <c r="B2" s="44"/>
      <c r="C2" s="89"/>
      <c r="D2" s="90"/>
      <c r="E2" s="45"/>
      <c r="F2" s="45"/>
      <c r="G2" s="45"/>
      <c r="H2" s="45"/>
      <c r="I2" s="89" t="s">
        <v>46</v>
      </c>
      <c r="J2" s="91"/>
    </row>
    <row r="3" spans="2:12" s="31" customFormat="1" x14ac:dyDescent="0.2">
      <c r="B3" s="124" t="s">
        <v>58</v>
      </c>
      <c r="C3" s="125"/>
      <c r="D3" s="125"/>
      <c r="E3" s="125"/>
      <c r="F3" s="125"/>
      <c r="G3" s="125"/>
      <c r="H3" s="125"/>
      <c r="I3" s="125"/>
      <c r="J3" s="126"/>
    </row>
    <row r="4" spans="2:12" s="31" customFormat="1" ht="38" customHeight="1" thickBot="1" x14ac:dyDescent="0.25">
      <c r="B4" s="127"/>
      <c r="C4" s="128"/>
      <c r="D4" s="128"/>
      <c r="E4" s="128"/>
      <c r="F4" s="128"/>
      <c r="G4" s="128"/>
      <c r="H4" s="128"/>
      <c r="I4" s="128"/>
      <c r="J4" s="129"/>
    </row>
    <row r="5" spans="2:12" ht="16" thickBot="1" x14ac:dyDescent="0.25">
      <c r="B5" s="98" t="s">
        <v>34</v>
      </c>
      <c r="C5" s="99"/>
      <c r="D5" s="99"/>
      <c r="E5" s="99"/>
      <c r="F5" s="99"/>
      <c r="G5" s="99"/>
      <c r="H5" s="99"/>
      <c r="I5" s="99"/>
      <c r="J5" s="100"/>
      <c r="K5" t="s">
        <v>35</v>
      </c>
    </row>
    <row r="6" spans="2:12" ht="17" thickTop="1" thickBot="1" x14ac:dyDescent="0.25">
      <c r="B6" s="47" t="s">
        <v>37</v>
      </c>
      <c r="C6" s="1" t="s">
        <v>32</v>
      </c>
      <c r="D6" s="46" t="s">
        <v>33</v>
      </c>
      <c r="E6" s="101" t="s">
        <v>36</v>
      </c>
      <c r="F6" s="101"/>
      <c r="G6" s="101"/>
      <c r="H6" s="101"/>
      <c r="I6" s="101"/>
      <c r="J6" s="102"/>
    </row>
    <row r="7" spans="2:12" s="31" customFormat="1" ht="4.5" customHeight="1" thickTop="1" thickBot="1" x14ac:dyDescent="0.25">
      <c r="B7" s="39"/>
      <c r="C7" s="49"/>
      <c r="D7" s="50"/>
      <c r="E7" s="40"/>
      <c r="F7" s="40"/>
      <c r="G7" s="40"/>
      <c r="H7" s="40"/>
      <c r="I7" s="40"/>
      <c r="J7" s="41"/>
    </row>
    <row r="8" spans="2:12" s="31" customFormat="1" x14ac:dyDescent="0.2">
      <c r="B8" s="22"/>
      <c r="C8" s="36"/>
      <c r="D8" s="37"/>
      <c r="E8" s="35"/>
      <c r="F8" s="35"/>
      <c r="G8" s="35"/>
      <c r="H8" s="35"/>
      <c r="I8" s="35"/>
      <c r="J8" s="38"/>
    </row>
    <row r="9" spans="2:12" ht="16" thickBot="1" x14ac:dyDescent="0.25">
      <c r="B9" s="20"/>
      <c r="C9" s="32"/>
      <c r="D9" s="32"/>
      <c r="E9" s="32"/>
      <c r="F9" s="32"/>
      <c r="G9" s="32"/>
      <c r="H9" s="32"/>
      <c r="I9" s="32"/>
      <c r="J9" s="33"/>
    </row>
    <row r="10" spans="2:12" ht="29.25" customHeight="1" thickBot="1" x14ac:dyDescent="0.25">
      <c r="B10" s="109" t="s">
        <v>59</v>
      </c>
      <c r="C10" s="110"/>
      <c r="D10" s="110"/>
      <c r="E10" s="110"/>
      <c r="F10" s="110"/>
      <c r="G10" s="110"/>
      <c r="H10" s="110"/>
      <c r="I10" s="110"/>
      <c r="J10" s="111"/>
    </row>
    <row r="11" spans="2:12" ht="16" thickTop="1" x14ac:dyDescent="0.2">
      <c r="B11" s="20"/>
      <c r="C11" s="21" t="s">
        <v>26</v>
      </c>
      <c r="D11" s="21" t="s">
        <v>60</v>
      </c>
      <c r="E11" s="32"/>
      <c r="F11" s="32"/>
      <c r="G11" s="32"/>
      <c r="H11" s="32"/>
      <c r="I11" s="32"/>
      <c r="J11" s="33"/>
    </row>
    <row r="12" spans="2:12" ht="16" thickBot="1" x14ac:dyDescent="0.25">
      <c r="B12" s="22" t="s">
        <v>39</v>
      </c>
      <c r="C12" s="67">
        <v>640000</v>
      </c>
      <c r="D12" s="68">
        <v>410000</v>
      </c>
      <c r="E12" s="43" t="s">
        <v>55</v>
      </c>
      <c r="F12" s="32"/>
      <c r="G12" s="32"/>
      <c r="H12" s="32"/>
      <c r="I12" s="32"/>
      <c r="J12" s="33"/>
    </row>
    <row r="13" spans="2:12" ht="15.5" customHeight="1" thickTop="1" thickBot="1" x14ac:dyDescent="0.25">
      <c r="B13" s="22" t="s">
        <v>48</v>
      </c>
      <c r="C13" s="83">
        <v>1025</v>
      </c>
      <c r="D13" s="84">
        <v>120</v>
      </c>
      <c r="E13" s="113" t="s">
        <v>61</v>
      </c>
      <c r="F13" s="114"/>
      <c r="G13" s="114"/>
      <c r="H13" s="114"/>
      <c r="I13" s="114"/>
      <c r="J13" s="115"/>
      <c r="K13" s="88"/>
      <c r="L13" s="88"/>
    </row>
    <row r="14" spans="2:12" ht="17" thickTop="1" thickBot="1" x14ac:dyDescent="0.25">
      <c r="B14" s="22" t="s">
        <v>30</v>
      </c>
      <c r="C14" s="63">
        <f>C12/C13</f>
        <v>624.39024390243901</v>
      </c>
      <c r="D14" s="62">
        <f>D12/D13</f>
        <v>3416.6666666666665</v>
      </c>
      <c r="E14" s="32"/>
      <c r="F14" s="32"/>
      <c r="G14" s="32"/>
      <c r="H14" s="32"/>
      <c r="I14" s="32"/>
      <c r="J14" s="33"/>
    </row>
    <row r="15" spans="2:12" ht="17" thickTop="1" thickBot="1" x14ac:dyDescent="0.25">
      <c r="B15" s="22" t="s">
        <v>27</v>
      </c>
      <c r="C15" s="76">
        <v>1.4999999999999999E-2</v>
      </c>
      <c r="D15" s="62">
        <f>C37/(D13*C36)</f>
        <v>5.9059059059059062E-3</v>
      </c>
      <c r="E15" s="43" t="s">
        <v>54</v>
      </c>
      <c r="F15" s="32"/>
      <c r="G15" s="32"/>
      <c r="H15" s="32"/>
      <c r="I15" s="32"/>
      <c r="J15" s="33"/>
    </row>
    <row r="16" spans="2:12" ht="17" thickTop="1" thickBot="1" x14ac:dyDescent="0.25">
      <c r="B16" s="22" t="s">
        <v>40</v>
      </c>
      <c r="C16" s="64">
        <f>C39*C35</f>
        <v>0.34125853658536587</v>
      </c>
      <c r="D16" s="59" t="s">
        <v>29</v>
      </c>
      <c r="E16" s="27" t="s">
        <v>67</v>
      </c>
      <c r="F16" s="32"/>
      <c r="G16" s="32"/>
      <c r="H16" s="32"/>
      <c r="I16" s="32"/>
      <c r="J16" s="33"/>
    </row>
    <row r="17" spans="2:10" ht="16" thickTop="1" x14ac:dyDescent="0.2">
      <c r="B17" s="22" t="s">
        <v>28</v>
      </c>
      <c r="C17" s="65">
        <f>C16+C15</f>
        <v>0.35625853658536588</v>
      </c>
      <c r="D17" s="62">
        <f>D15</f>
        <v>5.9059059059059062E-3</v>
      </c>
      <c r="E17" s="32"/>
      <c r="F17" s="32"/>
      <c r="G17" s="32"/>
      <c r="H17" s="32"/>
      <c r="I17" s="32"/>
      <c r="J17" s="33"/>
    </row>
    <row r="18" spans="2:10" ht="26.25" customHeight="1" x14ac:dyDescent="0.25">
      <c r="B18" s="30" t="s">
        <v>31</v>
      </c>
      <c r="C18" s="78">
        <f>(C12/(C41*C13*C36))+C17</f>
        <v>0.36000862814033546</v>
      </c>
      <c r="D18" s="79">
        <f>(D12/(C40*D13*C36))+D17</f>
        <v>2.6426426426426425E-2</v>
      </c>
      <c r="E18" s="116" t="s">
        <v>56</v>
      </c>
      <c r="F18" s="117"/>
      <c r="G18" s="117"/>
      <c r="H18" s="117"/>
      <c r="I18" s="117"/>
      <c r="J18" s="118"/>
    </row>
    <row r="19" spans="2:10" x14ac:dyDescent="0.2">
      <c r="B19" s="20"/>
      <c r="C19" s="32"/>
      <c r="D19" s="32"/>
      <c r="E19" s="32"/>
      <c r="F19" s="32"/>
      <c r="G19" s="32"/>
      <c r="H19" s="32"/>
      <c r="I19" s="32"/>
      <c r="J19" s="33"/>
    </row>
    <row r="20" spans="2:10" ht="18.5" customHeight="1" thickBot="1" x14ac:dyDescent="0.25">
      <c r="B20" s="103" t="str">
        <f>CONCATENATE(" The cost to produce of 1 kWh from the engine is ",TEXT(C18/D18,"0.00"),"X greater than the cost to produce 1kWh from the POWER+ GENERATOR.")</f>
        <v xml:space="preserve"> The cost to produce of 1 kWh from the engine is 13.62X greater than the cost to produce 1kWh from the POWER+ GENERATOR.</v>
      </c>
      <c r="C20" s="104"/>
      <c r="D20" s="104"/>
      <c r="E20" s="104"/>
      <c r="F20" s="104"/>
      <c r="G20" s="104"/>
      <c r="H20" s="104"/>
      <c r="I20" s="104"/>
      <c r="J20" s="105"/>
    </row>
    <row r="21" spans="2:10" x14ac:dyDescent="0.2">
      <c r="B21" s="92"/>
      <c r="C21" s="93"/>
      <c r="D21" s="93"/>
      <c r="E21" s="93"/>
      <c r="F21" s="93"/>
      <c r="G21" s="93"/>
      <c r="H21" s="93"/>
      <c r="I21" s="93"/>
      <c r="J21" s="94"/>
    </row>
    <row r="22" spans="2:10" ht="16" thickBot="1" x14ac:dyDescent="0.25">
      <c r="B22" s="95"/>
      <c r="C22" s="96"/>
      <c r="D22" s="96"/>
      <c r="E22" s="96"/>
      <c r="F22" s="96"/>
      <c r="G22" s="96"/>
      <c r="H22" s="96"/>
      <c r="I22" s="96"/>
      <c r="J22" s="97"/>
    </row>
    <row r="23" spans="2:10" ht="17" thickBot="1" x14ac:dyDescent="0.25">
      <c r="B23" s="109" t="s">
        <v>68</v>
      </c>
      <c r="C23" s="110"/>
      <c r="D23" s="110"/>
      <c r="E23" s="110"/>
      <c r="F23" s="110"/>
      <c r="G23" s="110"/>
      <c r="H23" s="110"/>
      <c r="I23" s="110"/>
      <c r="J23" s="111"/>
    </row>
    <row r="24" spans="2:10" ht="16" thickTop="1" x14ac:dyDescent="0.2">
      <c r="B24" s="20"/>
      <c r="C24" s="32"/>
      <c r="D24" s="32"/>
      <c r="E24" s="32"/>
      <c r="F24" s="32"/>
      <c r="G24" s="32"/>
      <c r="H24" s="32"/>
      <c r="I24" s="32"/>
      <c r="J24" s="33"/>
    </row>
    <row r="25" spans="2:10" x14ac:dyDescent="0.2">
      <c r="B25" s="22" t="str">
        <f>CONCATENATE(TEXT(C41,"0")," yr total O&amp;M costs for ICE")</f>
        <v>20 yr total O&amp;M costs for ICE</v>
      </c>
      <c r="C25" s="69">
        <f>C15*C13*C36*C41</f>
        <v>2559937.5</v>
      </c>
      <c r="D25" s="106" t="str">
        <f>CONCATENATE(TEXT(C25,"0")," total pounds of engine O&amp;M is equal to ",TEXT(C25/C12*100,"0"),"% of the total ICE plant cost")</f>
        <v>2559938 total pounds of engine O&amp;M is equal to 400% of the total ICE plant cost</v>
      </c>
      <c r="E25" s="107"/>
      <c r="F25" s="107"/>
      <c r="G25" s="107"/>
      <c r="H25" s="107"/>
      <c r="I25" s="107"/>
      <c r="J25" s="108"/>
    </row>
    <row r="26" spans="2:10" x14ac:dyDescent="0.2">
      <c r="B26" s="22" t="s">
        <v>62</v>
      </c>
      <c r="C26" s="69">
        <f>D15*D13*C36*C40</f>
        <v>118000</v>
      </c>
      <c r="D26" s="106" t="str">
        <f>CONCATENATE(TEXT(C26,"0")," total pounds of POWER+ O&amp;M is equal to ",TEXT(C26/D12*100,"0"),"% of the total installed POWER+ cost")</f>
        <v>118000 total pounds of POWER+ O&amp;M is equal to 29% of the total installed POWER+ cost</v>
      </c>
      <c r="E26" s="107"/>
      <c r="F26" s="107"/>
      <c r="G26" s="107"/>
      <c r="H26" s="107"/>
      <c r="I26" s="107"/>
      <c r="J26" s="108"/>
    </row>
    <row r="27" spans="2:10" ht="16" thickBot="1" x14ac:dyDescent="0.25">
      <c r="B27" s="42"/>
      <c r="C27" s="24"/>
      <c r="D27" s="24"/>
      <c r="E27" s="24"/>
      <c r="F27" s="24"/>
      <c r="G27" s="24"/>
      <c r="H27" s="24"/>
      <c r="I27" s="24"/>
      <c r="J27" s="25"/>
    </row>
    <row r="28" spans="2:10" x14ac:dyDescent="0.2">
      <c r="B28" s="22"/>
      <c r="C28" s="32"/>
      <c r="D28" s="32"/>
      <c r="E28" s="32"/>
      <c r="F28" s="32"/>
      <c r="G28" s="32"/>
      <c r="H28" s="32"/>
      <c r="I28" s="32"/>
      <c r="J28" s="33"/>
    </row>
    <row r="29" spans="2:10" ht="16.25" hidden="1" customHeight="1" thickBot="1" x14ac:dyDescent="0.25">
      <c r="B29" s="109"/>
      <c r="C29" s="110"/>
      <c r="D29" s="110"/>
      <c r="E29" s="110"/>
      <c r="F29" s="110"/>
      <c r="G29" s="110"/>
      <c r="H29" s="110"/>
      <c r="I29" s="110"/>
      <c r="J29" s="111"/>
    </row>
    <row r="30" spans="2:10" hidden="1" x14ac:dyDescent="0.2">
      <c r="B30" s="22"/>
      <c r="C30" s="32"/>
      <c r="D30" s="32"/>
      <c r="E30" s="32"/>
      <c r="F30" s="32"/>
      <c r="G30" s="32"/>
      <c r="H30" s="32"/>
      <c r="I30" s="32"/>
      <c r="J30" s="33"/>
    </row>
    <row r="31" spans="2:10" hidden="1" x14ac:dyDescent="0.2">
      <c r="B31" s="22"/>
      <c r="C31" s="32"/>
      <c r="D31" s="32"/>
      <c r="E31" s="32"/>
      <c r="F31" s="32"/>
      <c r="G31" s="32"/>
      <c r="H31" s="32"/>
      <c r="I31" s="32"/>
      <c r="J31" s="33"/>
    </row>
    <row r="32" spans="2:10" ht="16" thickBot="1" x14ac:dyDescent="0.25">
      <c r="B32" s="22"/>
      <c r="C32" s="32"/>
      <c r="D32" s="32"/>
      <c r="E32" s="32"/>
      <c r="F32" s="32"/>
      <c r="G32" s="32"/>
      <c r="H32" s="32"/>
      <c r="I32" s="32"/>
      <c r="J32" s="33"/>
    </row>
    <row r="33" spans="2:10" ht="17" thickBot="1" x14ac:dyDescent="0.25">
      <c r="B33" s="109" t="s">
        <v>47</v>
      </c>
      <c r="C33" s="110"/>
      <c r="D33" s="110"/>
      <c r="E33" s="110"/>
      <c r="F33" s="110"/>
      <c r="G33" s="110"/>
      <c r="H33" s="110"/>
      <c r="I33" s="110"/>
      <c r="J33" s="111"/>
    </row>
    <row r="34" spans="2:10" ht="17" thickTop="1" thickBot="1" x14ac:dyDescent="0.25">
      <c r="B34" s="26"/>
      <c r="C34" s="32"/>
      <c r="D34" s="32"/>
      <c r="E34" s="32"/>
      <c r="F34" s="32"/>
      <c r="G34" s="32"/>
      <c r="H34" s="32"/>
      <c r="I34" s="32"/>
      <c r="J34" s="33"/>
    </row>
    <row r="35" spans="2:10" ht="17" thickTop="1" thickBot="1" x14ac:dyDescent="0.25">
      <c r="B35" s="20"/>
      <c r="C35" s="66">
        <v>1.3149999999999999</v>
      </c>
      <c r="D35" s="112" t="str">
        <f>CONCATENATE("£",TEXT(C35,"0.00")," pounds per liter = £",TEXT(C35*3.78,"0.00")," pounds per gallon of fuel cost for engine.")</f>
        <v>£1.32 pounds per liter = £4.97 pounds per gallon of fuel cost for engine.</v>
      </c>
      <c r="E35" s="107"/>
      <c r="F35" s="107"/>
      <c r="G35" s="107"/>
      <c r="H35" s="107"/>
      <c r="I35" s="107"/>
      <c r="J35" s="108"/>
    </row>
    <row r="36" spans="2:10" ht="17" thickTop="1" thickBot="1" x14ac:dyDescent="0.25">
      <c r="B36" s="20"/>
      <c r="C36" s="28">
        <v>8325</v>
      </c>
      <c r="D36" s="119" t="s">
        <v>41</v>
      </c>
      <c r="E36" s="120"/>
      <c r="F36" s="120"/>
      <c r="G36" s="120"/>
      <c r="H36" s="120"/>
      <c r="I36" s="120"/>
      <c r="J36" s="121"/>
    </row>
    <row r="37" spans="2:10" ht="17" thickTop="1" thickBot="1" x14ac:dyDescent="0.25">
      <c r="B37" s="20"/>
      <c r="C37" s="82">
        <v>5900</v>
      </c>
      <c r="D37" s="112" t="s">
        <v>64</v>
      </c>
      <c r="E37" s="107"/>
      <c r="F37" s="107"/>
      <c r="G37" s="107"/>
      <c r="H37" s="107"/>
      <c r="I37" s="107"/>
      <c r="J37" s="108"/>
    </row>
    <row r="38" spans="2:10" ht="17" thickTop="1" thickBot="1" x14ac:dyDescent="0.25">
      <c r="B38" s="20"/>
      <c r="C38" s="28">
        <v>266</v>
      </c>
      <c r="D38" s="112" t="s">
        <v>49</v>
      </c>
      <c r="E38" s="107"/>
      <c r="F38" s="107"/>
      <c r="G38" s="107"/>
      <c r="H38" s="107"/>
      <c r="I38" s="107"/>
      <c r="J38" s="108"/>
    </row>
    <row r="39" spans="2:10" ht="17" thickTop="1" thickBot="1" x14ac:dyDescent="0.25">
      <c r="B39" s="20"/>
      <c r="C39" s="48">
        <f>C38/C13</f>
        <v>0.25951219512195123</v>
      </c>
      <c r="D39" s="106" t="s">
        <v>50</v>
      </c>
      <c r="E39" s="107"/>
      <c r="F39" s="107"/>
      <c r="G39" s="107"/>
      <c r="H39" s="107"/>
      <c r="I39" s="107"/>
      <c r="J39" s="108"/>
    </row>
    <row r="40" spans="2:10" ht="17" thickTop="1" thickBot="1" x14ac:dyDescent="0.25">
      <c r="B40" s="20"/>
      <c r="C40" s="34">
        <v>20</v>
      </c>
      <c r="D40" s="81" t="s">
        <v>63</v>
      </c>
      <c r="E40" s="32"/>
      <c r="F40" s="32"/>
      <c r="G40" s="32"/>
      <c r="H40" s="32"/>
      <c r="I40" s="32"/>
      <c r="J40" s="33"/>
    </row>
    <row r="41" spans="2:10" ht="17" thickTop="1" thickBot="1" x14ac:dyDescent="0.25">
      <c r="B41" s="20"/>
      <c r="C41" s="28">
        <v>20</v>
      </c>
      <c r="D41" s="58" t="s">
        <v>43</v>
      </c>
      <c r="E41" s="32"/>
      <c r="F41" s="32"/>
      <c r="G41" s="32"/>
      <c r="H41" s="32"/>
      <c r="I41" s="32"/>
      <c r="J41" s="33"/>
    </row>
    <row r="42" spans="2:10" ht="17" thickTop="1" thickBot="1" x14ac:dyDescent="0.25">
      <c r="B42" s="23"/>
      <c r="C42" s="24"/>
      <c r="D42" s="24"/>
      <c r="E42" s="24"/>
      <c r="F42" s="24"/>
      <c r="G42" s="24"/>
      <c r="H42" s="24"/>
      <c r="I42" s="24"/>
      <c r="J42" s="25"/>
    </row>
    <row r="43" spans="2:10" x14ac:dyDescent="0.2">
      <c r="B43" s="130"/>
      <c r="C43" s="131"/>
      <c r="D43" s="131"/>
      <c r="E43" s="131"/>
      <c r="F43" s="131"/>
      <c r="G43" s="131"/>
      <c r="H43" s="131"/>
      <c r="I43" s="131"/>
      <c r="J43" s="132"/>
    </row>
    <row r="44" spans="2:10" x14ac:dyDescent="0.2">
      <c r="B44" s="133" t="s">
        <v>51</v>
      </c>
      <c r="C44" s="134"/>
      <c r="D44" s="134"/>
      <c r="E44" s="134"/>
      <c r="F44" s="134"/>
      <c r="G44" s="134"/>
      <c r="H44" s="134"/>
      <c r="I44" s="134"/>
      <c r="J44" s="135"/>
    </row>
    <row r="45" spans="2:10" x14ac:dyDescent="0.2">
      <c r="B45" s="133" t="s">
        <v>52</v>
      </c>
      <c r="C45" s="134"/>
      <c r="D45" s="134"/>
      <c r="E45" s="134"/>
      <c r="F45" s="134"/>
      <c r="G45" s="134"/>
      <c r="H45" s="134"/>
      <c r="I45" s="134"/>
      <c r="J45" s="135"/>
    </row>
    <row r="46" spans="2:10" ht="16" thickBot="1" x14ac:dyDescent="0.25">
      <c r="B46" s="136" t="s">
        <v>71</v>
      </c>
      <c r="C46" s="137"/>
      <c r="D46" s="137"/>
      <c r="E46" s="137"/>
      <c r="F46" s="137"/>
      <c r="G46" s="137"/>
      <c r="H46" s="137"/>
      <c r="I46" s="137"/>
      <c r="J46" s="138"/>
    </row>
    <row r="47" spans="2:10" x14ac:dyDescent="0.2"/>
    <row r="48" spans="2:10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</sheetData>
  <sheetProtection formatCells="0" formatColumns="0" formatRows="0" insertColumns="0" insertRows="0" insertHyperlinks="0" deleteColumns="0" deleteRows="0" selectLockedCells="1"/>
  <mergeCells count="24">
    <mergeCell ref="E18:J18"/>
    <mergeCell ref="D37:J37"/>
    <mergeCell ref="D38:J38"/>
    <mergeCell ref="D39:J39"/>
    <mergeCell ref="B23:J23"/>
    <mergeCell ref="B33:J33"/>
    <mergeCell ref="B29:J29"/>
    <mergeCell ref="D36:J36"/>
    <mergeCell ref="K13:L13"/>
    <mergeCell ref="C2:D2"/>
    <mergeCell ref="I2:J2"/>
    <mergeCell ref="B46:J46"/>
    <mergeCell ref="B3:J4"/>
    <mergeCell ref="B21:J22"/>
    <mergeCell ref="B5:J5"/>
    <mergeCell ref="E6:J6"/>
    <mergeCell ref="B44:J44"/>
    <mergeCell ref="B45:J45"/>
    <mergeCell ref="B20:J20"/>
    <mergeCell ref="D25:J25"/>
    <mergeCell ref="D26:J26"/>
    <mergeCell ref="B10:J10"/>
    <mergeCell ref="D35:J35"/>
    <mergeCell ref="E13:J13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8"/>
  <sheetViews>
    <sheetView showGridLines="0" topLeftCell="A21" zoomScaleNormal="100" workbookViewId="0">
      <selection activeCell="K39" sqref="K39"/>
    </sheetView>
  </sheetViews>
  <sheetFormatPr baseColWidth="10" defaultColWidth="0" defaultRowHeight="15" customHeight="1" zeroHeight="1" x14ac:dyDescent="0.2"/>
  <cols>
    <col min="1" max="1" width="9.1640625" style="31" customWidth="1"/>
    <col min="2" max="2" width="67.6640625" style="31" customWidth="1"/>
    <col min="3" max="3" width="16.33203125" style="31" bestFit="1" customWidth="1"/>
    <col min="4" max="4" width="13.5" style="31" customWidth="1"/>
    <col min="5" max="5" width="10.5" style="31" customWidth="1"/>
    <col min="6" max="8" width="9.1640625" style="31" customWidth="1"/>
    <col min="9" max="9" width="14.33203125" style="31" bestFit="1" customWidth="1"/>
    <col min="10" max="10" width="16" style="31" customWidth="1"/>
    <col min="11" max="11" width="9.1640625" style="31" customWidth="1"/>
    <col min="12" max="16384" width="9.1640625" style="31" hidden="1"/>
  </cols>
  <sheetData>
    <row r="1" spans="2:11" ht="16" thickBot="1" x14ac:dyDescent="0.25"/>
    <row r="2" spans="2:11" ht="65" customHeight="1" thickBot="1" x14ac:dyDescent="0.25">
      <c r="B2" s="44"/>
      <c r="C2" s="89"/>
      <c r="D2" s="90"/>
      <c r="E2" s="45"/>
      <c r="F2" s="45"/>
      <c r="G2" s="45"/>
      <c r="H2" s="45"/>
      <c r="I2" s="89" t="s">
        <v>45</v>
      </c>
      <c r="J2" s="91"/>
    </row>
    <row r="3" spans="2:11" x14ac:dyDescent="0.2">
      <c r="B3" s="124" t="s">
        <v>66</v>
      </c>
      <c r="C3" s="125"/>
      <c r="D3" s="125"/>
      <c r="E3" s="125"/>
      <c r="F3" s="125"/>
      <c r="G3" s="125"/>
      <c r="H3" s="125"/>
      <c r="I3" s="125"/>
      <c r="J3" s="126"/>
    </row>
    <row r="4" spans="2:11" ht="38" customHeight="1" thickBot="1" x14ac:dyDescent="0.25">
      <c r="B4" s="127"/>
      <c r="C4" s="128"/>
      <c r="D4" s="128"/>
      <c r="E4" s="128"/>
      <c r="F4" s="128"/>
      <c r="G4" s="128"/>
      <c r="H4" s="128"/>
      <c r="I4" s="128"/>
      <c r="J4" s="129"/>
    </row>
    <row r="5" spans="2:11" ht="16" thickBot="1" x14ac:dyDescent="0.25">
      <c r="B5" s="98" t="s">
        <v>34</v>
      </c>
      <c r="C5" s="99"/>
      <c r="D5" s="99"/>
      <c r="E5" s="99"/>
      <c r="F5" s="99"/>
      <c r="G5" s="99"/>
      <c r="H5" s="99"/>
      <c r="I5" s="99"/>
      <c r="J5" s="100"/>
      <c r="K5" s="31" t="s">
        <v>35</v>
      </c>
    </row>
    <row r="6" spans="2:11" ht="17" thickTop="1" thickBot="1" x14ac:dyDescent="0.25">
      <c r="B6" s="47" t="s">
        <v>37</v>
      </c>
      <c r="C6" s="1" t="s">
        <v>32</v>
      </c>
      <c r="D6" s="46" t="s">
        <v>33</v>
      </c>
      <c r="E6" s="101" t="s">
        <v>36</v>
      </c>
      <c r="F6" s="101"/>
      <c r="G6" s="101"/>
      <c r="H6" s="101"/>
      <c r="I6" s="101"/>
      <c r="J6" s="102"/>
    </row>
    <row r="7" spans="2:11" ht="4.5" customHeight="1" thickTop="1" thickBot="1" x14ac:dyDescent="0.25">
      <c r="B7" s="39"/>
      <c r="C7" s="49"/>
      <c r="D7" s="50"/>
      <c r="E7" s="40"/>
      <c r="F7" s="40"/>
      <c r="G7" s="40"/>
      <c r="H7" s="40"/>
      <c r="I7" s="40"/>
      <c r="J7" s="41"/>
    </row>
    <row r="8" spans="2:11" x14ac:dyDescent="0.2">
      <c r="B8" s="22"/>
      <c r="C8" s="36"/>
      <c r="D8" s="37"/>
      <c r="E8" s="55"/>
      <c r="F8" s="55"/>
      <c r="G8" s="55"/>
      <c r="H8" s="55"/>
      <c r="I8" s="55"/>
      <c r="J8" s="56"/>
    </row>
    <row r="9" spans="2:11" ht="16" thickBot="1" x14ac:dyDescent="0.25">
      <c r="B9" s="20"/>
      <c r="C9" s="53"/>
      <c r="D9" s="53"/>
      <c r="E9" s="53"/>
      <c r="F9" s="53"/>
      <c r="G9" s="53"/>
      <c r="H9" s="53"/>
      <c r="I9" s="53"/>
      <c r="J9" s="54"/>
    </row>
    <row r="10" spans="2:11" ht="29.25" customHeight="1" thickBot="1" x14ac:dyDescent="0.25">
      <c r="B10" s="109" t="s">
        <v>65</v>
      </c>
      <c r="C10" s="110"/>
      <c r="D10" s="110"/>
      <c r="E10" s="110"/>
      <c r="F10" s="110"/>
      <c r="G10" s="110"/>
      <c r="H10" s="110"/>
      <c r="I10" s="110"/>
      <c r="J10" s="111"/>
    </row>
    <row r="11" spans="2:11" ht="17" thickTop="1" thickBot="1" x14ac:dyDescent="0.25">
      <c r="B11" s="20"/>
      <c r="C11" s="21" t="s">
        <v>26</v>
      </c>
      <c r="D11" s="21" t="s">
        <v>60</v>
      </c>
      <c r="E11" s="53"/>
      <c r="F11" s="53"/>
      <c r="G11" s="53"/>
      <c r="H11" s="53"/>
      <c r="I11" s="53"/>
      <c r="J11" s="54"/>
    </row>
    <row r="12" spans="2:11" ht="17" thickTop="1" thickBot="1" x14ac:dyDescent="0.25">
      <c r="B12" s="22" t="s">
        <v>39</v>
      </c>
      <c r="C12" s="74">
        <v>1036000</v>
      </c>
      <c r="D12" s="75">
        <v>410000</v>
      </c>
      <c r="E12" s="43" t="s">
        <v>55</v>
      </c>
      <c r="F12" s="60"/>
      <c r="G12" s="60"/>
      <c r="H12" s="60"/>
      <c r="I12" s="60"/>
      <c r="J12" s="61"/>
    </row>
    <row r="13" spans="2:11" ht="16.5" customHeight="1" thickTop="1" thickBot="1" x14ac:dyDescent="0.25">
      <c r="B13" s="22" t="s">
        <v>48</v>
      </c>
      <c r="C13" s="85">
        <v>1660</v>
      </c>
      <c r="D13" s="85">
        <v>120</v>
      </c>
      <c r="E13" s="113" t="s">
        <v>61</v>
      </c>
      <c r="F13" s="114"/>
      <c r="G13" s="114"/>
      <c r="H13" s="114"/>
      <c r="I13" s="114"/>
      <c r="J13" s="115"/>
    </row>
    <row r="14" spans="2:11" ht="17" thickTop="1" thickBot="1" x14ac:dyDescent="0.25">
      <c r="B14" s="22" t="s">
        <v>30</v>
      </c>
      <c r="C14" s="73">
        <f>C12/C13</f>
        <v>624.09638554216872</v>
      </c>
      <c r="D14" s="71">
        <f>D12/D13</f>
        <v>3416.6666666666665</v>
      </c>
      <c r="E14" s="60"/>
      <c r="F14" s="60"/>
      <c r="G14" s="60"/>
      <c r="H14" s="60"/>
      <c r="I14" s="60"/>
      <c r="J14" s="61"/>
    </row>
    <row r="15" spans="2:11" ht="17" thickTop="1" thickBot="1" x14ac:dyDescent="0.25">
      <c r="B15" s="22" t="s">
        <v>27</v>
      </c>
      <c r="C15" s="80">
        <v>1.4999999999999999E-2</v>
      </c>
      <c r="D15" s="71">
        <f>C38/(D13*C37)</f>
        <v>5.9059059059059062E-3</v>
      </c>
      <c r="E15" s="43" t="s">
        <v>54</v>
      </c>
      <c r="F15" s="60"/>
      <c r="G15" s="60"/>
      <c r="H15" s="60"/>
      <c r="I15" s="60"/>
      <c r="J15" s="61"/>
    </row>
    <row r="16" spans="2:11" ht="17" thickTop="1" thickBot="1" x14ac:dyDescent="0.25">
      <c r="B16" s="22" t="s">
        <v>40</v>
      </c>
      <c r="C16" s="72">
        <f>C40*C36</f>
        <v>2.5961065316126509E-2</v>
      </c>
      <c r="D16" s="29" t="s">
        <v>29</v>
      </c>
      <c r="E16" s="27" t="s">
        <v>67</v>
      </c>
      <c r="F16" s="60"/>
      <c r="G16" s="60"/>
      <c r="H16" s="60"/>
      <c r="I16" s="60"/>
      <c r="J16" s="61"/>
    </row>
    <row r="17" spans="2:10" ht="16" thickTop="1" x14ac:dyDescent="0.2">
      <c r="B17" s="22" t="s">
        <v>28</v>
      </c>
      <c r="C17" s="71">
        <f>C16+C15</f>
        <v>4.0961065316126505E-2</v>
      </c>
      <c r="D17" s="71">
        <f>D15</f>
        <v>5.9059059059059062E-3</v>
      </c>
      <c r="E17" s="60"/>
      <c r="F17" s="60"/>
      <c r="G17" s="60"/>
      <c r="H17" s="60"/>
      <c r="I17" s="60"/>
      <c r="J17" s="61"/>
    </row>
    <row r="18" spans="2:10" ht="26.25" customHeight="1" x14ac:dyDescent="0.25">
      <c r="B18" s="30" t="s">
        <v>31</v>
      </c>
      <c r="C18" s="77">
        <f>(C12/(C42*C13*C37))+C17</f>
        <v>4.4709391956019411E-2</v>
      </c>
      <c r="D18" s="77">
        <f>(D12/(C41*D13*C37))+D17</f>
        <v>2.6426426426426425E-2</v>
      </c>
      <c r="E18" s="116" t="s">
        <v>56</v>
      </c>
      <c r="F18" s="117"/>
      <c r="G18" s="117"/>
      <c r="H18" s="117"/>
      <c r="I18" s="117"/>
      <c r="J18" s="118"/>
    </row>
    <row r="19" spans="2:10" x14ac:dyDescent="0.2">
      <c r="B19" s="20"/>
      <c r="C19" s="53"/>
      <c r="D19" s="53"/>
      <c r="E19" s="53"/>
      <c r="F19" s="53"/>
      <c r="G19" s="53"/>
      <c r="H19" s="53"/>
      <c r="I19" s="53"/>
      <c r="J19" s="54"/>
    </row>
    <row r="20" spans="2:10" ht="18.5" customHeight="1" thickBot="1" x14ac:dyDescent="0.25">
      <c r="B20" s="103" t="str">
        <f>CONCATENATE(" The cost to produce of 1 kWh from the engine is ",TEXT(C18/D18,"0.00"),"X greater than the cost to produce 1kWh from the POWER+ GENERATOR.")</f>
        <v xml:space="preserve"> The cost to produce of 1 kWh from the engine is 1.69X greater than the cost to produce 1kWh from the POWER+ GENERATOR.</v>
      </c>
      <c r="C20" s="104"/>
      <c r="D20" s="104"/>
      <c r="E20" s="104"/>
      <c r="F20" s="104"/>
      <c r="G20" s="104"/>
      <c r="H20" s="104"/>
      <c r="I20" s="104"/>
      <c r="J20" s="105"/>
    </row>
    <row r="21" spans="2:10" x14ac:dyDescent="0.2">
      <c r="B21" s="92"/>
      <c r="C21" s="93"/>
      <c r="D21" s="93"/>
      <c r="E21" s="93"/>
      <c r="F21" s="93"/>
      <c r="G21" s="93"/>
      <c r="H21" s="93"/>
      <c r="I21" s="93"/>
      <c r="J21" s="94"/>
    </row>
    <row r="22" spans="2:10" ht="16" thickBot="1" x14ac:dyDescent="0.25">
      <c r="B22" s="95"/>
      <c r="C22" s="96"/>
      <c r="D22" s="96"/>
      <c r="E22" s="96"/>
      <c r="F22" s="96"/>
      <c r="G22" s="96"/>
      <c r="H22" s="96"/>
      <c r="I22" s="96"/>
      <c r="J22" s="97"/>
    </row>
    <row r="23" spans="2:10" ht="17" thickBot="1" x14ac:dyDescent="0.25">
      <c r="B23" s="109" t="s">
        <v>68</v>
      </c>
      <c r="C23" s="110"/>
      <c r="D23" s="110"/>
      <c r="E23" s="110"/>
      <c r="F23" s="110"/>
      <c r="G23" s="110"/>
      <c r="H23" s="110"/>
      <c r="I23" s="110"/>
      <c r="J23" s="111"/>
    </row>
    <row r="24" spans="2:10" ht="16" thickTop="1" x14ac:dyDescent="0.2">
      <c r="B24" s="20"/>
      <c r="C24" s="53"/>
      <c r="D24" s="53"/>
      <c r="E24" s="53"/>
      <c r="F24" s="53"/>
      <c r="G24" s="53"/>
      <c r="H24" s="53"/>
      <c r="I24" s="53"/>
      <c r="J24" s="54"/>
    </row>
    <row r="25" spans="2:10" x14ac:dyDescent="0.2">
      <c r="B25" s="22" t="str">
        <f>CONCATENATE(TEXT(C42,"0")," yr total O&amp;M costs for ICE")</f>
        <v>20 yr total O&amp;M costs for ICE</v>
      </c>
      <c r="C25" s="69">
        <f>C15*C13*C37*C42</f>
        <v>4145850</v>
      </c>
      <c r="D25" s="106" t="str">
        <f>CONCATENATE(TEXT(C25,"0")," total pounds of engine O&amp;M is equal to ",TEXT(C25/C12*100,"0"),"% of the total engine plant cost")</f>
        <v>4145850 total pounds of engine O&amp;M is equal to 400% of the total engine plant cost</v>
      </c>
      <c r="E25" s="107"/>
      <c r="F25" s="107"/>
      <c r="G25" s="107"/>
      <c r="H25" s="107"/>
      <c r="I25" s="107"/>
      <c r="J25" s="108"/>
    </row>
    <row r="26" spans="2:10" x14ac:dyDescent="0.2">
      <c r="B26" s="22" t="s">
        <v>62</v>
      </c>
      <c r="C26" s="69">
        <f>D15*D13*C37*C41</f>
        <v>118000</v>
      </c>
      <c r="D26" s="106" t="str">
        <f>CONCATENATE(TEXT(C26,"0")," total pounds of POWER+ O&amp;M is equal to ",TEXT(C26/D12*100,"0"),"% of the total installed POWER+ cost")</f>
        <v>118000 total pounds of POWER+ O&amp;M is equal to 29% of the total installed POWER+ cost</v>
      </c>
      <c r="E26" s="107"/>
      <c r="F26" s="107"/>
      <c r="G26" s="107"/>
      <c r="H26" s="107"/>
      <c r="I26" s="107"/>
      <c r="J26" s="108"/>
    </row>
    <row r="27" spans="2:10" ht="16" thickBot="1" x14ac:dyDescent="0.25">
      <c r="B27" s="42"/>
      <c r="C27" s="24"/>
      <c r="D27" s="24"/>
      <c r="E27" s="24"/>
      <c r="F27" s="24"/>
      <c r="G27" s="24"/>
      <c r="H27" s="24"/>
      <c r="I27" s="24"/>
      <c r="J27" s="25"/>
    </row>
    <row r="28" spans="2:10" x14ac:dyDescent="0.2">
      <c r="B28" s="22"/>
      <c r="C28" s="53"/>
      <c r="D28" s="53"/>
      <c r="E28" s="53"/>
      <c r="F28" s="53"/>
      <c r="G28" s="53"/>
      <c r="H28" s="53"/>
      <c r="I28" s="53"/>
      <c r="J28" s="54"/>
    </row>
    <row r="29" spans="2:10" ht="16.25" hidden="1" customHeight="1" thickBot="1" x14ac:dyDescent="0.25">
      <c r="B29" s="109"/>
      <c r="C29" s="110"/>
      <c r="D29" s="110"/>
      <c r="E29" s="110"/>
      <c r="F29" s="110"/>
      <c r="G29" s="110"/>
      <c r="H29" s="110"/>
      <c r="I29" s="110"/>
      <c r="J29" s="111"/>
    </row>
    <row r="30" spans="2:10" hidden="1" x14ac:dyDescent="0.2">
      <c r="B30" s="22"/>
      <c r="C30" s="53"/>
      <c r="D30" s="53"/>
      <c r="E30" s="53"/>
      <c r="F30" s="53"/>
      <c r="G30" s="53"/>
      <c r="H30" s="53"/>
      <c r="I30" s="53"/>
      <c r="J30" s="54"/>
    </row>
    <row r="31" spans="2:10" hidden="1" x14ac:dyDescent="0.2">
      <c r="B31" s="22"/>
      <c r="C31" s="53"/>
      <c r="D31" s="53"/>
      <c r="E31" s="53"/>
      <c r="F31" s="53"/>
      <c r="G31" s="53"/>
      <c r="H31" s="53"/>
      <c r="I31" s="53"/>
      <c r="J31" s="54"/>
    </row>
    <row r="32" spans="2:10" ht="16" thickBot="1" x14ac:dyDescent="0.25">
      <c r="B32" s="22"/>
      <c r="C32" s="53"/>
      <c r="D32" s="53"/>
      <c r="E32" s="53"/>
      <c r="F32" s="53"/>
      <c r="G32" s="53"/>
      <c r="H32" s="53"/>
      <c r="I32" s="53"/>
      <c r="J32" s="54"/>
    </row>
    <row r="33" spans="2:10" ht="17" thickBot="1" x14ac:dyDescent="0.25">
      <c r="B33" s="109" t="s">
        <v>47</v>
      </c>
      <c r="C33" s="110"/>
      <c r="D33" s="110"/>
      <c r="E33" s="110"/>
      <c r="F33" s="110"/>
      <c r="G33" s="110"/>
      <c r="H33" s="110"/>
      <c r="I33" s="110"/>
      <c r="J33" s="111"/>
    </row>
    <row r="34" spans="2:10" ht="17" thickTop="1" thickBot="1" x14ac:dyDescent="0.25">
      <c r="B34" s="26"/>
      <c r="C34" s="53"/>
      <c r="D34" s="53"/>
      <c r="E34" s="53"/>
      <c r="F34" s="53"/>
      <c r="G34" s="53"/>
      <c r="H34" s="53"/>
      <c r="I34" s="53"/>
      <c r="J34" s="54"/>
    </row>
    <row r="35" spans="2:10" ht="17" thickTop="1" thickBot="1" x14ac:dyDescent="0.25">
      <c r="B35" s="20"/>
      <c r="C35" s="66">
        <v>2.73</v>
      </c>
      <c r="D35" s="112" t="str">
        <f>CONCATENATE("£",TEXT(C35,"0.00")," pounds per thousand cubic foot = £",TEXT(C35/28.6185,"0.00")," pounds per m^3 of fuel cost for engine.")</f>
        <v>£2.73 pounds per thousand cubic foot = £0.10 pounds per m^3 of fuel cost for engine.</v>
      </c>
      <c r="E35" s="107"/>
      <c r="F35" s="107"/>
      <c r="G35" s="107"/>
      <c r="H35" s="107"/>
      <c r="I35" s="107"/>
      <c r="J35" s="108"/>
    </row>
    <row r="36" spans="2:10" ht="17" thickTop="1" thickBot="1" x14ac:dyDescent="0.25">
      <c r="B36" s="20"/>
      <c r="C36" s="70">
        <f>C35/28.3165</f>
        <v>9.6410220189642071E-2</v>
      </c>
      <c r="D36" s="57" t="s">
        <v>57</v>
      </c>
      <c r="E36" s="51"/>
      <c r="F36" s="51"/>
      <c r="G36" s="51"/>
      <c r="H36" s="51"/>
      <c r="I36" s="51"/>
      <c r="J36" s="52"/>
    </row>
    <row r="37" spans="2:10" ht="17" thickTop="1" thickBot="1" x14ac:dyDescent="0.25">
      <c r="B37" s="20"/>
      <c r="C37" s="28">
        <v>8325</v>
      </c>
      <c r="D37" s="119" t="s">
        <v>41</v>
      </c>
      <c r="E37" s="120"/>
      <c r="F37" s="120"/>
      <c r="G37" s="120"/>
      <c r="H37" s="120"/>
      <c r="I37" s="120"/>
      <c r="J37" s="121"/>
    </row>
    <row r="38" spans="2:10" ht="17" thickTop="1" thickBot="1" x14ac:dyDescent="0.25">
      <c r="B38" s="20"/>
      <c r="C38" s="82">
        <v>5900</v>
      </c>
      <c r="D38" s="112" t="s">
        <v>69</v>
      </c>
      <c r="E38" s="107"/>
      <c r="F38" s="107"/>
      <c r="G38" s="107"/>
      <c r="H38" s="107"/>
      <c r="I38" s="107"/>
      <c r="J38" s="108"/>
    </row>
    <row r="39" spans="2:10" ht="17" thickTop="1" thickBot="1" x14ac:dyDescent="0.25">
      <c r="B39" s="20"/>
      <c r="C39" s="28">
        <v>447</v>
      </c>
      <c r="D39" s="112" t="s">
        <v>38</v>
      </c>
      <c r="E39" s="107"/>
      <c r="F39" s="107"/>
      <c r="G39" s="107"/>
      <c r="H39" s="107"/>
      <c r="I39" s="107"/>
      <c r="J39" s="108"/>
    </row>
    <row r="40" spans="2:10" ht="17" thickTop="1" thickBot="1" x14ac:dyDescent="0.25">
      <c r="B40" s="20"/>
      <c r="C40" s="48">
        <f>C39/C13</f>
        <v>0.26927710843373492</v>
      </c>
      <c r="D40" s="106" t="s">
        <v>42</v>
      </c>
      <c r="E40" s="107"/>
      <c r="F40" s="107"/>
      <c r="G40" s="107"/>
      <c r="H40" s="107"/>
      <c r="I40" s="107"/>
      <c r="J40" s="108"/>
    </row>
    <row r="41" spans="2:10" ht="17" thickTop="1" thickBot="1" x14ac:dyDescent="0.25">
      <c r="B41" s="20"/>
      <c r="C41" s="34">
        <v>20</v>
      </c>
      <c r="D41" s="81" t="s">
        <v>63</v>
      </c>
      <c r="E41" s="53"/>
      <c r="F41" s="53"/>
      <c r="G41" s="53"/>
      <c r="H41" s="53"/>
      <c r="I41" s="53"/>
      <c r="J41" s="54"/>
    </row>
    <row r="42" spans="2:10" ht="17" thickTop="1" thickBot="1" x14ac:dyDescent="0.25">
      <c r="B42" s="20"/>
      <c r="C42" s="28">
        <v>20</v>
      </c>
      <c r="D42" s="58" t="s">
        <v>43</v>
      </c>
      <c r="E42" s="53"/>
      <c r="F42" s="53"/>
      <c r="G42" s="53"/>
      <c r="H42" s="53"/>
      <c r="I42" s="53"/>
      <c r="J42" s="54"/>
    </row>
    <row r="43" spans="2:10" ht="17" thickTop="1" thickBot="1" x14ac:dyDescent="0.25">
      <c r="B43" s="23"/>
      <c r="C43" s="24"/>
      <c r="D43" s="24"/>
      <c r="E43" s="24"/>
      <c r="F43" s="24"/>
      <c r="G43" s="24"/>
      <c r="H43" s="24"/>
      <c r="I43" s="24"/>
      <c r="J43" s="25"/>
    </row>
    <row r="44" spans="2:10" x14ac:dyDescent="0.2">
      <c r="B44" s="130"/>
      <c r="C44" s="131"/>
      <c r="D44" s="131"/>
      <c r="E44" s="131"/>
      <c r="F44" s="131"/>
      <c r="G44" s="131"/>
      <c r="H44" s="131"/>
      <c r="I44" s="131"/>
      <c r="J44" s="132"/>
    </row>
    <row r="45" spans="2:10" x14ac:dyDescent="0.2">
      <c r="B45" s="133" t="s">
        <v>53</v>
      </c>
      <c r="C45" s="134"/>
      <c r="D45" s="134"/>
      <c r="E45" s="134"/>
      <c r="F45" s="134"/>
      <c r="G45" s="134"/>
      <c r="H45" s="134"/>
      <c r="I45" s="134"/>
      <c r="J45" s="135"/>
    </row>
    <row r="46" spans="2:10" x14ac:dyDescent="0.2">
      <c r="B46" s="133" t="s">
        <v>44</v>
      </c>
      <c r="C46" s="134"/>
      <c r="D46" s="134"/>
      <c r="E46" s="134"/>
      <c r="F46" s="134"/>
      <c r="G46" s="134"/>
      <c r="H46" s="134"/>
      <c r="I46" s="134"/>
      <c r="J46" s="135"/>
    </row>
    <row r="47" spans="2:10" ht="16" thickBot="1" x14ac:dyDescent="0.25">
      <c r="B47" s="136" t="s">
        <v>71</v>
      </c>
      <c r="C47" s="137"/>
      <c r="D47" s="137"/>
      <c r="E47" s="137"/>
      <c r="F47" s="137"/>
      <c r="G47" s="137"/>
      <c r="H47" s="137"/>
      <c r="I47" s="137"/>
      <c r="J47" s="138"/>
    </row>
    <row r="48" spans="2:10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</sheetData>
  <sheetProtection formatCells="0" formatColumns="0" formatRows="0" insertColumns="0" insertRows="0" insertHyperlinks="0" deleteColumns="0" deleteRows="0" selectLockedCells="1"/>
  <mergeCells count="23">
    <mergeCell ref="B47:J47"/>
    <mergeCell ref="C2:D2"/>
    <mergeCell ref="I2:J2"/>
    <mergeCell ref="B46:J46"/>
    <mergeCell ref="B23:J23"/>
    <mergeCell ref="D25:J25"/>
    <mergeCell ref="D26:J26"/>
    <mergeCell ref="B29:J29"/>
    <mergeCell ref="B33:J33"/>
    <mergeCell ref="D35:J35"/>
    <mergeCell ref="D37:J37"/>
    <mergeCell ref="D38:J38"/>
    <mergeCell ref="D39:J39"/>
    <mergeCell ref="D40:J40"/>
    <mergeCell ref="B45:J45"/>
    <mergeCell ref="B21:J22"/>
    <mergeCell ref="B3:J4"/>
    <mergeCell ref="B5:J5"/>
    <mergeCell ref="E6:J6"/>
    <mergeCell ref="B10:J10"/>
    <mergeCell ref="B20:J20"/>
    <mergeCell ref="E13:J13"/>
    <mergeCell ref="E18:J18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H53"/>
  <sheetViews>
    <sheetView tabSelected="1" topLeftCell="A6" workbookViewId="0">
      <selection activeCell="R38" sqref="R38"/>
    </sheetView>
  </sheetViews>
  <sheetFormatPr baseColWidth="10" defaultColWidth="8.83203125" defaultRowHeight="15" x14ac:dyDescent="0.2"/>
  <sheetData>
    <row r="4" spans="2:8" x14ac:dyDescent="0.2">
      <c r="B4" s="122" t="s">
        <v>70</v>
      </c>
      <c r="C4" s="123"/>
      <c r="D4" s="123"/>
      <c r="E4" s="123"/>
      <c r="F4" s="123"/>
      <c r="G4" s="123"/>
      <c r="H4" s="123"/>
    </row>
    <row r="53" spans="2:8" x14ac:dyDescent="0.2">
      <c r="B53" s="122" t="s">
        <v>70</v>
      </c>
      <c r="C53" s="123"/>
      <c r="D53" s="123"/>
      <c r="E53" s="123"/>
      <c r="F53" s="123"/>
      <c r="G53" s="123"/>
      <c r="H53" s="123"/>
    </row>
  </sheetData>
  <mergeCells count="2">
    <mergeCell ref="B4:H4"/>
    <mergeCell ref="B53:H53"/>
  </mergeCells>
  <hyperlinks>
    <hyperlink ref="B4" r:id="rId1" xr:uid="{00000000-0004-0000-0300-000000000000}"/>
    <hyperlink ref="B53" r:id="rId2" xr:uid="{00000000-0004-0000-03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italy</vt:lpstr>
      <vt:lpstr>DIESEL ENGINES</vt:lpstr>
      <vt:lpstr>NATURAL GAS ENGINES</vt:lpstr>
      <vt:lpstr>natural gas 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2020-05-27T19:10:21Z</dcterms:modified>
</cp:coreProperties>
</file>